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15480" windowHeight="10725" firstSheet="2" activeTab="9"/>
  </bookViews>
  <sheets>
    <sheet name="Anträge 2012 (2)" sheetId="6" state="hidden" r:id="rId1"/>
    <sheet name="Anträge 2012" sheetId="5" state="hidden" r:id="rId2"/>
    <sheet name="Anlage 0" sheetId="21" r:id="rId3"/>
    <sheet name="Anlage 1" sheetId="19" r:id="rId4"/>
    <sheet name="Anlage 2" sheetId="18" r:id="rId5"/>
    <sheet name="Anlage 3" sheetId="17" r:id="rId6"/>
    <sheet name="Anlage 4" sheetId="16" r:id="rId7"/>
    <sheet name="Anlage 5" sheetId="12" r:id="rId8"/>
    <sheet name="Tabelle3" sheetId="3" state="hidden" r:id="rId9"/>
    <sheet name="Anlage 6" sheetId="15" r:id="rId10"/>
    <sheet name="Gesamt" sheetId="20" state="hidden" r:id="rId11"/>
  </sheets>
  <definedNames>
    <definedName name="_xlnm._FilterDatabase" localSheetId="3" hidden="1">'Anlage 1'!$A$2:$AD$27</definedName>
    <definedName name="_xlnm._FilterDatabase" localSheetId="10" hidden="1">Gesamt!$A$1:$A$150</definedName>
    <definedName name="_xlnm.Print_Area" localSheetId="4">'Anlage 2'!$A$1:$AD$22</definedName>
    <definedName name="_xlnm.Print_Area" localSheetId="10">Gesamt!$A$1:$O$149</definedName>
    <definedName name="_xlnm.Print_Titles" localSheetId="3">'Anlage 1'!$2:$2</definedName>
    <definedName name="_xlnm.Print_Titles" localSheetId="5">'Anlage 3'!$2:$2</definedName>
    <definedName name="_xlnm.Print_Titles" localSheetId="6">'Anlage 4'!$2:$2</definedName>
    <definedName name="_xlnm.Print_Titles" localSheetId="7">'Anlage 5'!$2:$2</definedName>
    <definedName name="_xlnm.Print_Titles" localSheetId="9">'Anlage 6'!$2:$2</definedName>
  </definedNames>
  <calcPr calcId="125725"/>
</workbook>
</file>

<file path=xl/calcChain.xml><?xml version="1.0" encoding="utf-8"?>
<calcChain xmlns="http://schemas.openxmlformats.org/spreadsheetml/2006/main">
  <c r="L21" i="18"/>
  <c r="L20"/>
  <c r="C14" i="21"/>
  <c r="D14"/>
  <c r="E14"/>
  <c r="F14"/>
  <c r="G14"/>
  <c r="H14"/>
  <c r="L28" i="15"/>
  <c r="L32"/>
  <c r="L42"/>
  <c r="L45"/>
  <c r="L14" i="12"/>
  <c r="L17"/>
  <c r="L10"/>
  <c r="L30" i="16"/>
  <c r="L26"/>
  <c r="L22"/>
  <c r="L31" s="1"/>
  <c r="N31" s="1"/>
  <c r="L35" i="17"/>
  <c r="L34"/>
  <c r="L28"/>
  <c r="L13" i="18"/>
  <c r="L10"/>
  <c r="L25" i="19"/>
  <c r="L21"/>
  <c r="L15"/>
  <c r="W21" i="17"/>
  <c r="M145" i="20"/>
  <c r="L145"/>
  <c r="J145"/>
  <c r="M144"/>
  <c r="J144"/>
  <c r="C143" s="1"/>
  <c r="L142"/>
  <c r="N142" s="1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H112"/>
  <c r="W111"/>
  <c r="W110"/>
  <c r="W109"/>
  <c r="W108"/>
  <c r="W107"/>
  <c r="L103"/>
  <c r="W102"/>
  <c r="W101"/>
  <c r="W100"/>
  <c r="W99"/>
  <c r="W98"/>
  <c r="W97"/>
  <c r="W96"/>
  <c r="W95"/>
  <c r="W94"/>
  <c r="L91"/>
  <c r="N91" s="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H72"/>
  <c r="W71"/>
  <c r="W70"/>
  <c r="W69"/>
  <c r="L65"/>
  <c r="N65" s="1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L35"/>
  <c r="N35" s="1"/>
  <c r="W33"/>
  <c r="W32"/>
  <c r="W31"/>
  <c r="W30"/>
  <c r="W29"/>
  <c r="W28"/>
  <c r="W27"/>
  <c r="W26"/>
  <c r="W25"/>
  <c r="W24"/>
  <c r="W23"/>
  <c r="L20"/>
  <c r="W19"/>
  <c r="W18"/>
  <c r="W17"/>
  <c r="W16"/>
  <c r="W15"/>
  <c r="W14"/>
  <c r="W13"/>
  <c r="W12"/>
  <c r="W11"/>
  <c r="W10"/>
  <c r="W9"/>
  <c r="W8"/>
  <c r="W7"/>
  <c r="W6"/>
  <c r="W5"/>
  <c r="W4"/>
  <c r="W3"/>
  <c r="W23" i="19"/>
  <c r="W19"/>
  <c r="W17"/>
  <c r="W18"/>
  <c r="W20"/>
  <c r="W24"/>
  <c r="W14"/>
  <c r="W12"/>
  <c r="W11"/>
  <c r="W10"/>
  <c r="W9"/>
  <c r="W8"/>
  <c r="W7"/>
  <c r="W6"/>
  <c r="W5"/>
  <c r="W4"/>
  <c r="W3"/>
  <c r="W16" i="18"/>
  <c r="W18"/>
  <c r="W15"/>
  <c r="W12"/>
  <c r="W8"/>
  <c r="W7"/>
  <c r="W9"/>
  <c r="W17"/>
  <c r="W5"/>
  <c r="W4"/>
  <c r="W3"/>
  <c r="N35" i="17"/>
  <c r="W33"/>
  <c r="W32"/>
  <c r="W30"/>
  <c r="W23"/>
  <c r="W24"/>
  <c r="W22"/>
  <c r="W26"/>
  <c r="W27"/>
  <c r="W25"/>
  <c r="W31"/>
  <c r="W17"/>
  <c r="W16"/>
  <c r="W15"/>
  <c r="W14"/>
  <c r="W13"/>
  <c r="W12"/>
  <c r="W11"/>
  <c r="W10"/>
  <c r="W9"/>
  <c r="W8"/>
  <c r="W7"/>
  <c r="W6"/>
  <c r="W5"/>
  <c r="W4"/>
  <c r="W3"/>
  <c r="W28" i="16"/>
  <c r="W29"/>
  <c r="W24"/>
  <c r="W25"/>
  <c r="W20"/>
  <c r="W19"/>
  <c r="W16"/>
  <c r="W15"/>
  <c r="W18"/>
  <c r="W17"/>
  <c r="W21"/>
  <c r="W13"/>
  <c r="W12"/>
  <c r="W11"/>
  <c r="W10"/>
  <c r="W9"/>
  <c r="W8"/>
  <c r="W7"/>
  <c r="W6"/>
  <c r="H6"/>
  <c r="W5"/>
  <c r="W4"/>
  <c r="W3"/>
  <c r="W44" i="15"/>
  <c r="W40"/>
  <c r="W39"/>
  <c r="W35"/>
  <c r="W36"/>
  <c r="W34"/>
  <c r="W38"/>
  <c r="W37"/>
  <c r="W41"/>
  <c r="W31"/>
  <c r="W30"/>
  <c r="W24"/>
  <c r="W27"/>
  <c r="W21"/>
  <c r="W22"/>
  <c r="W26"/>
  <c r="W23"/>
  <c r="W25"/>
  <c r="W20"/>
  <c r="W18"/>
  <c r="W17"/>
  <c r="W16"/>
  <c r="W15"/>
  <c r="W14"/>
  <c r="W13"/>
  <c r="W12"/>
  <c r="W11"/>
  <c r="W10"/>
  <c r="W9"/>
  <c r="W8"/>
  <c r="H8"/>
  <c r="W7"/>
  <c r="W6"/>
  <c r="W5"/>
  <c r="W4"/>
  <c r="W3"/>
  <c r="L144" i="20"/>
  <c r="L147"/>
  <c r="O145"/>
  <c r="C145"/>
  <c r="C147" s="1"/>
  <c r="N103"/>
  <c r="W5" i="12"/>
  <c r="W3"/>
  <c r="W4"/>
  <c r="W16"/>
  <c r="W7"/>
  <c r="W8"/>
  <c r="W12"/>
  <c r="W13"/>
  <c r="W9"/>
  <c r="F6" i="6"/>
  <c r="F12"/>
  <c r="G12"/>
  <c r="F20"/>
  <c r="G21"/>
  <c r="F31"/>
  <c r="G31"/>
  <c r="F37"/>
  <c r="G37"/>
  <c r="F45"/>
  <c r="G45"/>
  <c r="G49"/>
  <c r="F55"/>
  <c r="G55"/>
  <c r="F60"/>
  <c r="G60"/>
  <c r="F70"/>
  <c r="G70"/>
  <c r="F73"/>
  <c r="G73"/>
  <c r="G77"/>
  <c r="G84"/>
  <c r="G90"/>
  <c r="G93"/>
  <c r="G98"/>
  <c r="F120"/>
  <c r="G120"/>
  <c r="F139"/>
  <c r="G139"/>
  <c r="G145"/>
  <c r="G147" s="1"/>
  <c r="F147"/>
  <c r="F160"/>
  <c r="G160"/>
  <c r="G164"/>
  <c r="G168"/>
  <c r="F177"/>
  <c r="G177"/>
  <c r="F184"/>
  <c r="G184"/>
  <c r="F193"/>
  <c r="G193"/>
  <c r="H119" i="5"/>
  <c r="H138"/>
  <c r="H144"/>
  <c r="H146" s="1"/>
  <c r="H72"/>
  <c r="H76"/>
  <c r="H89"/>
  <c r="H11"/>
  <c r="H20"/>
  <c r="H30"/>
  <c r="H36"/>
  <c r="H44"/>
  <c r="H48"/>
  <c r="H54"/>
  <c r="H59"/>
  <c r="H69"/>
  <c r="H92"/>
  <c r="H97"/>
  <c r="H83"/>
  <c r="H159"/>
  <c r="H163"/>
  <c r="H167"/>
  <c r="H176"/>
  <c r="H183"/>
  <c r="H192"/>
  <c r="G44"/>
  <c r="G119"/>
  <c r="G69"/>
  <c r="G59"/>
  <c r="G54"/>
  <c r="G36"/>
  <c r="G19"/>
  <c r="G11"/>
  <c r="G5"/>
  <c r="G193" s="1"/>
  <c r="G159"/>
  <c r="G30"/>
  <c r="G72"/>
  <c r="G138"/>
  <c r="G146"/>
  <c r="G176"/>
  <c r="G183"/>
  <c r="G192"/>
  <c r="F194" i="6" l="1"/>
  <c r="L26" i="19"/>
  <c r="L46" i="15"/>
  <c r="N46" s="1"/>
  <c r="H193" i="5"/>
  <c r="G194" i="6"/>
  <c r="L18" i="12"/>
  <c r="N18" s="1"/>
  <c r="N21" i="18"/>
</calcChain>
</file>

<file path=xl/comments1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</commentList>
</comments>
</file>

<file path=xl/comments2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</commentList>
</comments>
</file>

<file path=xl/comments3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ehemals JWB.LBIII.RII.035.2012-2013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ehemals JWB.LBIII.RII.115.2012-2013</t>
        </r>
      </text>
    </comment>
  </commentList>
</comments>
</file>

<file path=xl/comments4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in 2012 geförd.
10.586,00 Euro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24079,35 + 29575,46 EURO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in 2012 geförd.
3150,00 Euro</t>
        </r>
      </text>
    </comment>
  </commentList>
</comments>
</file>

<file path=xl/comments5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</commentList>
</comments>
</file>

<file path=xl/comments6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ehemals JWB.LBV.RII.081.2012-2013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23778,67+23778,67 EURO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bisher FKP</t>
        </r>
      </text>
    </comment>
  </commentList>
</comments>
</file>

<file path=xl/comments7.xml><?xml version="1.0" encoding="utf-8"?>
<comments xmlns="http://schemas.openxmlformats.org/spreadsheetml/2006/main">
  <authors>
    <author>Dietrich, Romy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ehemals JWB.LBIII.RII.035.2012-2013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ehemals JWB.LBIII.RII.115.2012-2013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in 2012 geförd.
10.586,00 Euro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24079,35 + 29575,46 EURO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in 2012 geförd.
3150,00 Euro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93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ab Nummer 140 handelt es sich um Neuanträge!</t>
        </r>
      </text>
    </comment>
    <comment ref="L106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unter Vorbehalt bis Zuarbeit vom Team Jugendpflege/
Jugendförderung komplett ist!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ehemals JWB.LBV.RII.081.2012-2013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23778,67+23778,67 EURO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Dietrich, Romy:</t>
        </r>
        <r>
          <rPr>
            <sz val="9"/>
            <color indexed="81"/>
            <rFont val="Tahoma"/>
            <family val="2"/>
          </rPr>
          <t xml:space="preserve">
bisher FKP</t>
        </r>
      </text>
    </comment>
  </commentList>
</comments>
</file>

<file path=xl/sharedStrings.xml><?xml version="1.0" encoding="utf-8"?>
<sst xmlns="http://schemas.openxmlformats.org/spreadsheetml/2006/main" count="2675" uniqueCount="601">
  <si>
    <t>lfd. Nr.</t>
  </si>
  <si>
    <t>Antragsteller</t>
  </si>
  <si>
    <t>DKSB Bezirksverband Halle/Saale e.V.</t>
  </si>
  <si>
    <t>Franckesche Stiftungen</t>
  </si>
  <si>
    <t>Freiwilligen-Agentur Halle-Saalkreis e.V.</t>
  </si>
  <si>
    <t>Friedenskreis Halle e.V.</t>
  </si>
  <si>
    <t>Internationaler Bund e.V.</t>
  </si>
  <si>
    <t>Congrav new sports e.V.</t>
  </si>
  <si>
    <t>Antrags- datum</t>
  </si>
  <si>
    <t>LB</t>
  </si>
  <si>
    <t>Dateiname zur Erfassung</t>
  </si>
  <si>
    <t>Antragslage 2012 in EUR</t>
  </si>
  <si>
    <t>Vorschlag 2011 einschließlich FKP in EUR</t>
  </si>
  <si>
    <t>SR</t>
  </si>
  <si>
    <t>I</t>
  </si>
  <si>
    <t>III</t>
  </si>
  <si>
    <t>X</t>
  </si>
  <si>
    <t>XI</t>
  </si>
  <si>
    <t>Anträge zur Förderung von Angeboten der freien Jugendhilfe in Halle (Saale) 2012</t>
  </si>
  <si>
    <t>JFZ St. Georgen e.V.</t>
  </si>
  <si>
    <t>V</t>
  </si>
  <si>
    <t>Waldorf gesamt:</t>
  </si>
  <si>
    <t xml:space="preserve">III </t>
  </si>
  <si>
    <t>KuJH gesamt:</t>
  </si>
  <si>
    <t>SK KuJH e.V.(einschl.Miete)</t>
  </si>
  <si>
    <t>Bauhof gesamt:</t>
  </si>
  <si>
    <t>Franckesche Stiftungen gesamt:</t>
  </si>
  <si>
    <t>Miete i.H.v. 5.339,64 enthalten</t>
  </si>
  <si>
    <t xml:space="preserve">Kinder- u. Jugendhaus e.V. </t>
  </si>
  <si>
    <t>(Südstadt+KEZSonnenhaus+Kita Wirbelwind) I</t>
  </si>
  <si>
    <t>(Hort Kinderpark+KuJH) II</t>
  </si>
  <si>
    <t>(Kooperierende Schulen+KuJH III</t>
  </si>
  <si>
    <t>(Südstadt+Völkchen) IX</t>
  </si>
  <si>
    <t xml:space="preserve">SK Familiencafe </t>
  </si>
  <si>
    <t>(Südstadt+KuJH) X</t>
  </si>
  <si>
    <t>(Südstadt+Völkchen) XI</t>
  </si>
  <si>
    <t>Jugendwerkstatt Bauhof gGmbH</t>
  </si>
  <si>
    <t xml:space="preserve"> (Sprungbrett) II</t>
  </si>
  <si>
    <t>(Die 2. Chance) III</t>
  </si>
  <si>
    <t>(LOOP) V(a)</t>
  </si>
  <si>
    <t>(Werk-statt-Schule) V (b)</t>
  </si>
  <si>
    <t>(FREE WILLY) VI</t>
  </si>
  <si>
    <t>Verein zur Förderung der Waldorfpädagogik</t>
  </si>
  <si>
    <t>Waldorf LBX SR III</t>
  </si>
  <si>
    <t>St.Georgen LBI SRÜ</t>
  </si>
  <si>
    <t>Waldorf LBIII SR III</t>
  </si>
  <si>
    <t>Waldorf LBXI SR III</t>
  </si>
  <si>
    <t>Waldorf LBV SR III</t>
  </si>
  <si>
    <t>Miete für LBX i.H.v. 9.500,00 € enthalten</t>
  </si>
  <si>
    <t>KuJH LBI SR III</t>
  </si>
  <si>
    <t>KuJH LBII SR III</t>
  </si>
  <si>
    <t>KuJH LBIII SR III</t>
  </si>
  <si>
    <t>KuJH LBIX SR III</t>
  </si>
  <si>
    <t>KuJH LBX SR III</t>
  </si>
  <si>
    <t>KuJH LBXI SR III</t>
  </si>
  <si>
    <t>Miete für LBIX i.H.v. 7.340,04 enthalten</t>
  </si>
  <si>
    <t xml:space="preserve">Bauhof LBIII SR III </t>
  </si>
  <si>
    <t>Miete für LBII i.H.v. 1.290,83 enthalten</t>
  </si>
  <si>
    <t>Miete für LBIV(a) i.H.v. 2.104,56 enthalten</t>
  </si>
  <si>
    <t>Miete für LBV(b) i.H.v. 2.898,39 enthalten</t>
  </si>
  <si>
    <t>Miete für LBVIi.H.v. 995,63 enthalten</t>
  </si>
  <si>
    <t>Stiftungen LBIII SR III</t>
  </si>
  <si>
    <t>Stiftungen LBX SR III</t>
  </si>
  <si>
    <t>Stiftungen LBXI SR III</t>
  </si>
  <si>
    <t xml:space="preserve">II </t>
  </si>
  <si>
    <t>DKSB LBI SRII</t>
  </si>
  <si>
    <t>DKSB LBIII SRII</t>
  </si>
  <si>
    <t>IX</t>
  </si>
  <si>
    <t>DKSB LBIX SRII</t>
  </si>
  <si>
    <t>DKSB LBXI SRII</t>
  </si>
  <si>
    <t>JBBZ und KJT X</t>
  </si>
  <si>
    <t>DKSB gesamt:</t>
  </si>
  <si>
    <t>II /SRÜ</t>
  </si>
  <si>
    <t>DKSB LBX SRII SRÜ</t>
  </si>
  <si>
    <t>C. Zetkin e.V.</t>
  </si>
  <si>
    <t>SRÜ</t>
  </si>
  <si>
    <t>Miete/BK i.H.v. 29.203,70 enthalten</t>
  </si>
  <si>
    <t>C.Zetkin LBIII SRÜ</t>
  </si>
  <si>
    <t>C.Zetkin e.V. gesamt:</t>
  </si>
  <si>
    <t>Jugendwerkstadt Frohe Zukunft Halle -Saalekreis e.V.</t>
  </si>
  <si>
    <t>SCHIRM LBIV SRÜ</t>
  </si>
  <si>
    <t>SCHIRM-Projekt IV</t>
  </si>
  <si>
    <t>Bürgertreff Landsberger Straße III</t>
  </si>
  <si>
    <t>JWST FZ LBIII SRI</t>
  </si>
  <si>
    <t>JWST FZ LBV SRÜ</t>
  </si>
  <si>
    <t>JWSTFZ LBIX SRI</t>
  </si>
  <si>
    <t>JWST FZ e.V. gesamt:</t>
  </si>
  <si>
    <t>Humanistischer Regionalverband Halle-Saalkreis e.V.</t>
  </si>
  <si>
    <t>HRV LBI SR III</t>
  </si>
  <si>
    <t>Jugendberufshilfe V</t>
  </si>
  <si>
    <t>Kinder- und Jugendarbeit im Bürgerhaus X</t>
  </si>
  <si>
    <t>HRV LBX SRIII</t>
  </si>
  <si>
    <t>HRV gesamt:</t>
  </si>
  <si>
    <t>SKV KiTa gGmbH</t>
  </si>
  <si>
    <t>SKV LBI SRII</t>
  </si>
  <si>
    <t>SKV LBV SRII</t>
  </si>
  <si>
    <t>II</t>
  </si>
  <si>
    <t>SKV LBX SRII</t>
  </si>
  <si>
    <t>SKV LBIX SRII</t>
  </si>
  <si>
    <t>SKV LBXI SRII</t>
  </si>
  <si>
    <t>SKV gesamt:</t>
  </si>
  <si>
    <t>ASB Regionalverband Halle/Saalkreis e.V</t>
  </si>
  <si>
    <t>Täter-Opfer-Ausgleich nach § 13 JGG  VII</t>
  </si>
  <si>
    <t>ASB TOA gesamt:</t>
  </si>
  <si>
    <t>IRIS e.V.</t>
  </si>
  <si>
    <t>IRIS LBI SRI</t>
  </si>
  <si>
    <t>IRIS LBIX SRI</t>
  </si>
  <si>
    <t>IRIS LBXI SRI</t>
  </si>
  <si>
    <t>IRIS e.V. gesamt</t>
  </si>
  <si>
    <t>FAZ LBI SRIII</t>
  </si>
  <si>
    <t>FAZ LBII SRIII</t>
  </si>
  <si>
    <t>FAZ LBXI SRIII</t>
  </si>
  <si>
    <t>ASBTOA LBVII SRÜ</t>
  </si>
  <si>
    <t>Kompetenzen für (H)alle außerschulische Jugendbildung X</t>
  </si>
  <si>
    <t>FK halle LBX SRI</t>
  </si>
  <si>
    <t>Couragierte Schule III</t>
  </si>
  <si>
    <t>FK halle LBIII SRI</t>
  </si>
  <si>
    <t>Friedenskreis Halle e.V. gesamt:</t>
  </si>
  <si>
    <t>Fundraising XII</t>
  </si>
  <si>
    <t>Miete für LBXII i.H.v. 500,00 enthalten</t>
  </si>
  <si>
    <t>Freiwilligen-Agentur gesamt:</t>
  </si>
  <si>
    <t>Caritas LBIII SR I</t>
  </si>
  <si>
    <t>(Fit fürs Leben) JBBZ Wasserturm IV</t>
  </si>
  <si>
    <t>Caritas LBIV SR I</t>
  </si>
  <si>
    <t>Caritas LBIX SR I</t>
  </si>
  <si>
    <t xml:space="preserve"> Caritas LBX SR I</t>
  </si>
  <si>
    <t>Caritas LBX SR I</t>
  </si>
  <si>
    <t>(Offener Kinder- und Jugendtreff) JBBZ Wasserturm X u. XI</t>
  </si>
  <si>
    <t>Caritas LBXu.XI SR I</t>
  </si>
  <si>
    <t>YOUTHPOOL I</t>
  </si>
  <si>
    <t xml:space="preserve">Miete für LBIII i.H.V. 1.948,00 enthalten </t>
  </si>
  <si>
    <t xml:space="preserve">Miete für LBV i.H.v.860,00 enthalten </t>
  </si>
  <si>
    <t xml:space="preserve">Miete für LBIX i.H.v.355,00 enthalten </t>
  </si>
  <si>
    <t xml:space="preserve">Miete für LBIX i.H.v. 2675,00 enthalten </t>
  </si>
  <si>
    <t xml:space="preserve">Miete für LBX i.H.v. 603,00 enthalten </t>
  </si>
  <si>
    <t xml:space="preserve">Miete für LBX i.H.v.1.006,00 enthalten </t>
  </si>
  <si>
    <t>Miete für LBX u. XI i.H.v.6132,00 enthalten</t>
  </si>
  <si>
    <t>Miete für LBI i.H.v. 664,00 enthalten</t>
  </si>
  <si>
    <t>Caritasverband Halle(Saale)e.V. gesamt</t>
  </si>
  <si>
    <t>Miete enthalten</t>
  </si>
  <si>
    <t>Miete/BK enthalten</t>
  </si>
  <si>
    <t>IV</t>
  </si>
  <si>
    <t>VS LBIX SRI</t>
  </si>
  <si>
    <t>keine Angaben</t>
  </si>
  <si>
    <t xml:space="preserve">AWO RV Halle-Merseburg e.V </t>
  </si>
  <si>
    <t>I (Kinderdruck- werkstatt)</t>
  </si>
  <si>
    <t>übergreifend § 11</t>
  </si>
  <si>
    <t>AWORV  LBI SRÜ</t>
  </si>
  <si>
    <t>I (frühkindl.Bildung in Kita`s-Bummi)</t>
  </si>
  <si>
    <t>AWORV LBI SRIV</t>
  </si>
  <si>
    <t>I (Goldener Gockel)</t>
  </si>
  <si>
    <t>II Angebote Hort- Am Zollrain)</t>
  </si>
  <si>
    <t>AWORV LBII SRIV</t>
  </si>
  <si>
    <t>II Am Kirchteich</t>
  </si>
  <si>
    <t>AWO Erziehungshilfe Halle gGmbH</t>
  </si>
  <si>
    <t>IV Streetwork</t>
  </si>
  <si>
    <t>übergreifend § 13</t>
  </si>
  <si>
    <t>AWOEH LBIV SRÜ</t>
  </si>
  <si>
    <t>AWOEH LBV SRIV</t>
  </si>
  <si>
    <t xml:space="preserve">IX </t>
  </si>
  <si>
    <t>AWORV  LBIX SRIV</t>
  </si>
  <si>
    <t xml:space="preserve">X </t>
  </si>
  <si>
    <t>AWORV LBX SRIV</t>
  </si>
  <si>
    <t>Miete für LB IX i.H.v. 13.230,32 € enthalten</t>
  </si>
  <si>
    <t>Miete für LB X i.H.v. 13.230,32 € enthalten</t>
  </si>
  <si>
    <t>AWO gesamt:</t>
  </si>
  <si>
    <t xml:space="preserve">V </t>
  </si>
  <si>
    <t>IB LBV SRIV</t>
  </si>
  <si>
    <t>IB LB IX SR IV</t>
  </si>
  <si>
    <t>IB LBX SR IV</t>
  </si>
  <si>
    <t>IB LBXI SR IV</t>
  </si>
  <si>
    <t>VIII M.I.A.</t>
  </si>
  <si>
    <t>übergreifend §13</t>
  </si>
  <si>
    <t>IB LBVIII SRÜ</t>
  </si>
  <si>
    <t>III Schulsozialarbeit</t>
  </si>
  <si>
    <t>IB LBIII SRÜ</t>
  </si>
  <si>
    <t>Miete für LB VIII i.H.v. 1.693,68 € enthalten</t>
  </si>
  <si>
    <t>IB gesamt:</t>
  </si>
  <si>
    <t xml:space="preserve">Villa Jühling </t>
  </si>
  <si>
    <t>I( 6 Kitas)</t>
  </si>
  <si>
    <t>Villa LBI SR IV</t>
  </si>
  <si>
    <t>II 4 Horte</t>
  </si>
  <si>
    <t>Villa LBII SR IV</t>
  </si>
  <si>
    <t>übergreifend §11</t>
  </si>
  <si>
    <t>Villa LBIII SRÜ</t>
  </si>
  <si>
    <t>IV, V</t>
  </si>
  <si>
    <t>Villa LBIX SRIV,V</t>
  </si>
  <si>
    <t>Villa LBX SRÜ</t>
  </si>
  <si>
    <t xml:space="preserve">XI </t>
  </si>
  <si>
    <t>Villa LBXI SRIV</t>
  </si>
  <si>
    <t>Mieten und BK  sind in den LB enthalten</t>
  </si>
  <si>
    <t>Villa gesamt:</t>
  </si>
  <si>
    <t>Congrav gesamt:</t>
  </si>
  <si>
    <t>Wirtschaftsschule Halle gGmbH</t>
  </si>
  <si>
    <t>Wirtschaftsschule gesamt:</t>
  </si>
  <si>
    <t>INT - GmbH</t>
  </si>
  <si>
    <t>INT LBV SRV</t>
  </si>
  <si>
    <t>INT LBIX SRV</t>
  </si>
  <si>
    <t>INT LBX SRV</t>
  </si>
  <si>
    <t>INT LBXI SRV</t>
  </si>
  <si>
    <t>Miete für LB V i.H.v. 1.453,77 € enthalten</t>
  </si>
  <si>
    <t>Miete für LB IX i.H.v. 2.907,54 € enthalten</t>
  </si>
  <si>
    <t>Miete für LB X i.H.v. 4.361,31 € enthalten</t>
  </si>
  <si>
    <t>Miete für LB XI i.H.v. 2.907,54 € enthalten</t>
  </si>
  <si>
    <t>INT gesamt:</t>
  </si>
  <si>
    <t>DRK KV Halle e.V.</t>
  </si>
  <si>
    <t xml:space="preserve">I </t>
  </si>
  <si>
    <t>DRK LBI SRV</t>
  </si>
  <si>
    <t>DRK LBII SRIV,V</t>
  </si>
  <si>
    <t>DRK LBXI SRIV,V</t>
  </si>
  <si>
    <t>Miete für LB I i.H.v. 1.727,66 € enthalten</t>
  </si>
  <si>
    <t>Miete für LB II i.H.v.1.727,65 € enthalten</t>
  </si>
  <si>
    <t>Miete für LB XI i.H.v. 1.727,66 € enthalten</t>
  </si>
  <si>
    <t>DRK gesamt:</t>
  </si>
  <si>
    <t>Hallesche Sportjugend im Stadtsportbund Halle e.V.</t>
  </si>
  <si>
    <t>I Kita Zanderweg</t>
  </si>
  <si>
    <t>Sportjugend LBI SRV</t>
  </si>
  <si>
    <t>Sportjugend LBII SRV</t>
  </si>
  <si>
    <t>Sportjugend LBV SRV</t>
  </si>
  <si>
    <t>Sportjugend LBIX SRV</t>
  </si>
  <si>
    <t>Sportjugend LBX SRV</t>
  </si>
  <si>
    <t>Sportjugend LBXI SRV</t>
  </si>
  <si>
    <t>Hall. Sportj. gesamt:</t>
  </si>
  <si>
    <t>Volkssolidarität Merseb.-Querfurt e.V.</t>
  </si>
  <si>
    <t>(Schul-Dschungel kunterbunt JBBZ Wasserturm und Grundschule Karl -Friedrich Friesen) III</t>
  </si>
  <si>
    <t>Caritasverband Halle(Saale) e.V.</t>
  </si>
  <si>
    <t>(Durchstarter eine Familie gibt Gas) JBBZ Wasserturm -  IX</t>
  </si>
  <si>
    <t>(Familienhelden und Alltags-künstler) JBBZ Wasserturm - IX</t>
  </si>
  <si>
    <t>Gesamt</t>
  </si>
  <si>
    <t>innovativen Projekte)</t>
  </si>
  <si>
    <t xml:space="preserve">(ohne die zusätzlichen </t>
  </si>
  <si>
    <t>CVJM Halle e.V.</t>
  </si>
  <si>
    <t>CVJM Halle  e.V.</t>
  </si>
  <si>
    <t xml:space="preserve">CVJM Halle e.V. gesamt </t>
  </si>
  <si>
    <t>faz halle - CVJM   gesamt</t>
  </si>
  <si>
    <t>CVJM-LV Sachs.-Anh.</t>
  </si>
  <si>
    <t>CVJM-LV Sachs.-Anh.   Gesamt:</t>
  </si>
  <si>
    <t>CVJM LV LBX SRI</t>
  </si>
  <si>
    <t>CVJM OV LBII SRI</t>
  </si>
  <si>
    <t>CVJM OV LBIX SRI</t>
  </si>
  <si>
    <t>CVJM OV LBX SRIV</t>
  </si>
  <si>
    <t>CVJM OV LBXI SRIV</t>
  </si>
  <si>
    <t>faz halle  - CVJM</t>
  </si>
  <si>
    <t>FAZ LBI SRI</t>
  </si>
  <si>
    <t>faz halle - CVJM</t>
  </si>
  <si>
    <t>FAZ LBXI SRI</t>
  </si>
  <si>
    <t>CVJM LV LBII SRI</t>
  </si>
  <si>
    <t>HRV LBV SRÜ</t>
  </si>
  <si>
    <t>Bauhof LBII SRÜ</t>
  </si>
  <si>
    <t xml:space="preserve">Bauhof LBV(a) SRÜ </t>
  </si>
  <si>
    <t>Bauhof LBV(b) SRÜ</t>
  </si>
  <si>
    <t>Bauhof LBVI SRÜ</t>
  </si>
  <si>
    <r>
      <t xml:space="preserve">Internationale Jugendarbeit </t>
    </r>
    <r>
      <rPr>
        <sz val="9"/>
        <color indexed="10"/>
        <rFont val="Arial"/>
        <family val="2"/>
      </rPr>
      <t>X</t>
    </r>
  </si>
  <si>
    <t>FA LBXII SRÜ</t>
  </si>
  <si>
    <r>
      <t xml:space="preserve">(Abenteuer Stadt) JBBZ Wasserturm </t>
    </r>
    <r>
      <rPr>
        <sz val="10"/>
        <color indexed="10"/>
        <rFont val="Arial"/>
        <family val="2"/>
      </rPr>
      <t>X</t>
    </r>
  </si>
  <si>
    <t>(MEDIALAB Kinder- und Jugendarbeit 2,0) JBBZ Wasserturm - X</t>
  </si>
  <si>
    <t>Caritas LBI SRÜ</t>
  </si>
  <si>
    <t xml:space="preserve"> </t>
  </si>
  <si>
    <t>AWORV LBIII SRIV</t>
  </si>
  <si>
    <t>I Schnitte</t>
  </si>
  <si>
    <t>XI Schnitte</t>
  </si>
  <si>
    <t>III Schulsozialarbeit Dornr.</t>
  </si>
  <si>
    <t>IX Dornr.</t>
  </si>
  <si>
    <t>X Dornr.</t>
  </si>
  <si>
    <t xml:space="preserve">V ARBAK </t>
  </si>
  <si>
    <t>V  Wake- up!</t>
  </si>
  <si>
    <t>V Roxy</t>
  </si>
  <si>
    <t>IX Roxy</t>
  </si>
  <si>
    <t>X Roxy</t>
  </si>
  <si>
    <t>XI Roxy</t>
  </si>
  <si>
    <t>FKP enthalten</t>
  </si>
  <si>
    <t>FKP10h enthalten</t>
  </si>
  <si>
    <t>FKP30h enthalten</t>
  </si>
  <si>
    <t>Congrav LBX SR IV</t>
  </si>
  <si>
    <t>WSS LBV SR IV</t>
  </si>
  <si>
    <t xml:space="preserve">FKP </t>
  </si>
  <si>
    <t>SCHULPOOL</t>
  </si>
  <si>
    <t>Caritas LBIII SRÜ</t>
  </si>
  <si>
    <t>SR I</t>
  </si>
  <si>
    <t>SR II</t>
  </si>
  <si>
    <t>SR weg</t>
  </si>
  <si>
    <t xml:space="preserve"> Caritas LBX_1SR I</t>
  </si>
  <si>
    <t>Caritas LBX_2SR I</t>
  </si>
  <si>
    <t>Beschluss 2011</t>
  </si>
  <si>
    <t>gesamt</t>
  </si>
  <si>
    <t>Az:</t>
  </si>
  <si>
    <t>I. Quartal</t>
  </si>
  <si>
    <t>II. Quartal</t>
  </si>
  <si>
    <t>III. Quartal</t>
  </si>
  <si>
    <t>VI. Quartal</t>
  </si>
  <si>
    <t>KFP        vom</t>
  </si>
  <si>
    <t>KFP  geprüft</t>
  </si>
  <si>
    <t>Produkt</t>
  </si>
  <si>
    <t>Sachkonto</t>
  </si>
  <si>
    <t>St. Johannis GmbH</t>
  </si>
  <si>
    <t>zzgl. But bereits bewilligt    BuT</t>
  </si>
  <si>
    <t>Projektname</t>
  </si>
  <si>
    <t>Priorität</t>
  </si>
  <si>
    <t>Bewer-tungs-punkte</t>
  </si>
  <si>
    <t>Sprungbrett</t>
  </si>
  <si>
    <t>(vorl.) Bescheid vom</t>
  </si>
  <si>
    <t>Schul-Dschungel kunterbunt</t>
  </si>
  <si>
    <t>Schulsozialarbeit im Bürgertreff</t>
  </si>
  <si>
    <t>SchulPOOL</t>
  </si>
  <si>
    <t>Schule mit Sinn</t>
  </si>
  <si>
    <t>Bildungsclub Mitte</t>
  </si>
  <si>
    <t>GS Am Ludwigsfeld</t>
  </si>
  <si>
    <t>Schulsozialarbeit Hort "Am Kirchteich"</t>
  </si>
  <si>
    <t>Schulsozialarbeit Hort "Am Zollrain"</t>
  </si>
  <si>
    <t>Hort Am Zanderweg - Schulsozialarbeit</t>
  </si>
  <si>
    <t>Werk-statt-Schule</t>
  </si>
  <si>
    <t>Couragierte Schule</t>
  </si>
  <si>
    <t>Schulsozialarbeit in der Grundschule Büschdorf</t>
  </si>
  <si>
    <t>Kompetent im Konflikt</t>
  </si>
  <si>
    <t>BOSSA - BerufsOrientierte SchulSozialArbeit</t>
  </si>
  <si>
    <t>VzS
Antrag 2014</t>
  </si>
  <si>
    <t>Caritas Regionalverband Halle e.V.</t>
  </si>
  <si>
    <t>CAR.LBIII.RI.001.2014</t>
  </si>
  <si>
    <t>CVJM Landesverband S.-A.</t>
  </si>
  <si>
    <t>CVJM-LV.LBIII.RI.002.2014</t>
  </si>
  <si>
    <t>Jugendwerkstatt Frohe Zukunft</t>
  </si>
  <si>
    <t>JWFZ.LBIII.RI.003.2014</t>
  </si>
  <si>
    <t>CVJM.LBII.RI.006.2014</t>
  </si>
  <si>
    <t>CVJM-FAZ.LBII.RII.033.2014</t>
  </si>
  <si>
    <t>Volkssolidarität Querfurt-Merseburg e.V.</t>
  </si>
  <si>
    <t>VSQM.LBIII.RII.035.2014</t>
  </si>
  <si>
    <t>Ko-Finanzierung "WAKE UP"</t>
  </si>
  <si>
    <t>AWO-EH.LBV.RIII.051.2014</t>
  </si>
  <si>
    <t>Wirtschaftsschule Halle</t>
  </si>
  <si>
    <t>Tage in der Praxis (TiP) an Sekundarschulen</t>
  </si>
  <si>
    <t>WS.LBV.RIII.052.2014</t>
  </si>
  <si>
    <t>AWO Kita Halle gGmbH</t>
  </si>
  <si>
    <t>AWO-RV.LBII.RIII.053.2014</t>
  </si>
  <si>
    <t>AWO-RV.LBII.RIII.054.2014</t>
  </si>
  <si>
    <t>Sportjugendtreff Heide-Nord</t>
  </si>
  <si>
    <t>HSPJ.LBIV.RIII.070.2014</t>
  </si>
  <si>
    <t>DRK Kreisverband Halle-Saalkreis-Mansfelder Land</t>
  </si>
  <si>
    <t>DRK.LBII.RIII.071.2014</t>
  </si>
  <si>
    <t>HSPJ.LBII.RIII.072.2014</t>
  </si>
  <si>
    <t>VSQM.LBV.RII.081.2014</t>
  </si>
  <si>
    <t>Berufsstarthilfe - Sozialraumübergreifend</t>
  </si>
  <si>
    <t>HRV.LBV.RII.082.2014</t>
  </si>
  <si>
    <t>JWB.LBV.RII.083.2014</t>
  </si>
  <si>
    <t>FKR.LBIII.RI.089.2014</t>
  </si>
  <si>
    <t>CAR.LBIII.RI.091.2014</t>
  </si>
  <si>
    <t>Schulsozialarbeit "Comeniusschule"</t>
  </si>
  <si>
    <t>AWO-EH.LBIII.RI.107.2014</t>
  </si>
  <si>
    <t>CAR.LBIII.RI.108.2014</t>
  </si>
  <si>
    <t>STGEO.LBIII.RII.109.2014</t>
  </si>
  <si>
    <t>GS Frohe Zukunft</t>
  </si>
  <si>
    <t>TWSD.LBIII.RI.110.2014</t>
  </si>
  <si>
    <t>H2O GO! - Gezielt orientieren! 2014</t>
  </si>
  <si>
    <t>CAR.LBIII.RI.111.2014</t>
  </si>
  <si>
    <t>SKV.LBII.RII.112.2014</t>
  </si>
  <si>
    <t>DKSB</t>
  </si>
  <si>
    <t>Schulsozialarbeit an der Förderschule Astrid Lindgren</t>
  </si>
  <si>
    <t>DKSB.LBIII.RII.113.2014</t>
  </si>
  <si>
    <t>Schulsozialarbeit an der Förderschule Janusz Korczak</t>
  </si>
  <si>
    <t>DKSB.LBIII.RII.114.2014</t>
  </si>
  <si>
    <t>VSQM.LBIII.RII.115.2014</t>
  </si>
  <si>
    <t>Schulsozialarbeit GS Ulrich v. Hutten</t>
  </si>
  <si>
    <t>JWFZ.LBIII.RII.116.2014</t>
  </si>
  <si>
    <t>Schulsozialarbeit GS Südstadt und Diesterweg</t>
  </si>
  <si>
    <t>KJH.LBIII.RII.117.2014</t>
  </si>
  <si>
    <t>Schulsozialarbeit FOS Pestalozzi</t>
  </si>
  <si>
    <t>KJH.LBIII.RII.118.2014</t>
  </si>
  <si>
    <t>Sprachheilschule Halle</t>
  </si>
  <si>
    <t>TWSD.LBIII.RII.119.2014</t>
  </si>
  <si>
    <t>TWSD.LBIII.RII.120.2014</t>
  </si>
  <si>
    <t>Schulsozialarbeit "Johannes-Schule und Hort BUK"</t>
  </si>
  <si>
    <t>VFW.LBIII.RII.121.2014</t>
  </si>
  <si>
    <t>Villa Jühling e.V.</t>
  </si>
  <si>
    <t>Bewegte Bildung - Bildung bewegt</t>
  </si>
  <si>
    <t>VILLA.LBII.RIII.122.2014</t>
  </si>
  <si>
    <t>GS Am Heiderand</t>
  </si>
  <si>
    <t>IB.LBIII.RIII.123.2014</t>
  </si>
  <si>
    <t>FOS A.Liebmann</t>
  </si>
  <si>
    <t>TWSD.LBIII.RIII.124.2014</t>
  </si>
  <si>
    <t>ROXY</t>
  </si>
  <si>
    <t>IB.LBV.RIII.125.2014</t>
  </si>
  <si>
    <t>SKV.LBII.RIII.126.2014</t>
  </si>
  <si>
    <t>FKR.LBIII.RI.127.2014</t>
  </si>
  <si>
    <t>Schulsozialarbeit in der BBS Gutjahr</t>
  </si>
  <si>
    <t>STGEO.LBIII.RII.128.2014</t>
  </si>
  <si>
    <t>Wir sind (eine) Klasse! - Projekte sozialen Lernens in der Villa Jühling</t>
  </si>
  <si>
    <t>VILLA.LBIII.RIII.129.2014</t>
  </si>
  <si>
    <t>STGEO.LBV.RII.131.2014</t>
  </si>
  <si>
    <t>KITA-Sozialarbeit in der Integrativen Kita Haus Kunterbunt</t>
  </si>
  <si>
    <t>DKSB.LBIII.RII.140.2014</t>
  </si>
  <si>
    <t>Kiez-Learning</t>
  </si>
  <si>
    <t>CAR.LBIII.RII.141.2014</t>
  </si>
  <si>
    <t>Brückenwind (GS Diemitz)</t>
  </si>
  <si>
    <t>CAR.LBIII.RI.142.2014</t>
  </si>
  <si>
    <t>Tage in der Praxis (TiP) an Förderschulen</t>
  </si>
  <si>
    <t>WS.LBIII.RII.143.2014</t>
  </si>
  <si>
    <t>Übergangsbegleiter</t>
  </si>
  <si>
    <t>KJH.LBIII.RII.145.2014</t>
  </si>
  <si>
    <t>Übergang Kita - Grundschule im Sozialraum III</t>
  </si>
  <si>
    <t>HRV.LBI.RII.146.2014</t>
  </si>
  <si>
    <t>Schulsozialarbeit im Bildungshaus Riesenklein</t>
  </si>
  <si>
    <t>HRV.LBIII.RII.147.2014</t>
  </si>
  <si>
    <t>Schulsozialarbeit GS August Herrmann Francke</t>
  </si>
  <si>
    <t>FRST.LBIII.RII.148.2014</t>
  </si>
  <si>
    <t>SPI Soziale Stadt und Land Entwicklungsgesellschaft mbH</t>
  </si>
  <si>
    <t xml:space="preserve">SfB - Stationspark für Berufswahlreife </t>
  </si>
  <si>
    <t>SPI.LBV.RII.149.2014</t>
  </si>
  <si>
    <t>M.O.V.E. - Begleitung und Beratung</t>
  </si>
  <si>
    <t>VSQM.LBII.RII.150.2014</t>
  </si>
  <si>
    <t>M.O.V.E. - junge Mütter</t>
  </si>
  <si>
    <t>VSQM.LBV.RII.151.2014</t>
  </si>
  <si>
    <t>M.O.V.E. - Lernortverlagerung</t>
  </si>
  <si>
    <t>VSQM.LBV.RII.152.2014</t>
  </si>
  <si>
    <t>Schulsozialarbeit Sekundarschule August Herrmann Francke</t>
  </si>
  <si>
    <t>VSQM.LBIII.RI.153.2014</t>
  </si>
  <si>
    <t>GS Kastanienallee</t>
  </si>
  <si>
    <t>IB.LBIII.RIII.154.2014</t>
  </si>
  <si>
    <t>Schulsozialarbeit Montessori Schule</t>
  </si>
  <si>
    <t>IB.LBIII.RII.155.2014</t>
  </si>
  <si>
    <t>Clara-Zetkin e.V.</t>
  </si>
  <si>
    <t>Schul-Bummler-Büro</t>
  </si>
  <si>
    <t>CZ.LBIII.RII.156.2014</t>
  </si>
  <si>
    <t>Schulsozialarbeit GS Wittekind</t>
  </si>
  <si>
    <t>JWFZ.LBIII.RI.157.2014</t>
  </si>
  <si>
    <t>Schulbezogene Jugendarbeit Dornröschen</t>
  </si>
  <si>
    <t>AWO-RV.LBIII.RIII.158.2014</t>
  </si>
  <si>
    <t>Förderung 2013
in EURO</t>
  </si>
  <si>
    <t>VzS Bewilli-gung
2013</t>
  </si>
  <si>
    <t>Vor-schlag VzS
2014</t>
  </si>
  <si>
    <t>Hort am Zanderweg im Sportcontainer</t>
  </si>
  <si>
    <t>zzgl. FKP bereits bewilligt</t>
  </si>
  <si>
    <t>Antrag 2014  
in EURO</t>
  </si>
  <si>
    <t>Vorschlag 2014
in EURO</t>
  </si>
  <si>
    <t>DRK-Hort Abenteuerland (bis 2013 SSA 
Sekundarschule Johann Christian Reil)</t>
  </si>
  <si>
    <t>Heide-Nord - Halle-Neustadt
grundschulkindl. Förderung</t>
  </si>
  <si>
    <t xml:space="preserve">LOOP, Lernen für Schulabschlüsse
oder  Orientierung in der Ausbildungs- und Berufswelt durch prakt. Arbeiten </t>
  </si>
  <si>
    <t>Schulsozialarbeit an der GS Hanoier Straße</t>
  </si>
  <si>
    <t>RIK</t>
  </si>
  <si>
    <t>Roxy Kinder- u. Jugendtreff</t>
  </si>
  <si>
    <t>Roxy Familientreff</t>
  </si>
  <si>
    <t>Integrationsprojekt</t>
  </si>
  <si>
    <t>Kompetenzagentur</t>
  </si>
  <si>
    <t>Treff im Quartier</t>
  </si>
  <si>
    <t>VI</t>
  </si>
  <si>
    <t>Schulsozialarbeit (Johannesschule)</t>
  </si>
  <si>
    <t>Waldorfjugendtreff</t>
  </si>
  <si>
    <t>S.C.H.I.R.M.</t>
  </si>
  <si>
    <t>Bürgerhaus Alternative</t>
  </si>
  <si>
    <t>2.0</t>
  </si>
  <si>
    <t>Frühkindliche Bildung-Empathie</t>
  </si>
  <si>
    <t>Roxy (flexible Familienaktivierung)</t>
  </si>
  <si>
    <t>Integrative KuJarbeit Heide-Nord</t>
  </si>
  <si>
    <t>Das Miteinander fördern Fam. stärken</t>
  </si>
  <si>
    <t>v.Wissendurst u.NervenKITZel</t>
  </si>
  <si>
    <t>Gemeinsam statt einsam</t>
  </si>
  <si>
    <t>Jugendbegegnungs-u.Beratungszentrum</t>
  </si>
  <si>
    <t>Kinder- u. Jugendtelefon</t>
  </si>
  <si>
    <t>Aktionsfeld Familie</t>
  </si>
  <si>
    <t>Kinder- und Jugendhaus e.V.</t>
  </si>
  <si>
    <t>Allgemeine Förderung v. Familien durch allgemein zugängl. Veranstaltungen</t>
  </si>
  <si>
    <t>Allgemeine Förderung v. jungen Menschen</t>
  </si>
  <si>
    <t>Volkssolidarität Querfurt -Merseburg e.V.</t>
  </si>
  <si>
    <t>Hängebrücke</t>
  </si>
  <si>
    <t>Schulbezogene systemische Familienberatung</t>
  </si>
  <si>
    <t>TIQ-Treffs im Quartier</t>
  </si>
  <si>
    <t>Iris e.V.</t>
  </si>
  <si>
    <t>Arbeit in Kindertagesstätten</t>
  </si>
  <si>
    <t>Arbeit mit besonderen Familien</t>
  </si>
  <si>
    <t>allgemeine Angebote für Familien</t>
  </si>
  <si>
    <t>Freiwilligenagentur Halle-Saalkreis Agentur</t>
  </si>
  <si>
    <t>XII</t>
  </si>
  <si>
    <t>Fundraising Beratung</t>
  </si>
  <si>
    <t>Kita</t>
  </si>
  <si>
    <t>Lebenswert€ in Heide-Nord</t>
  </si>
  <si>
    <t>Wir sind Zukunft</t>
  </si>
  <si>
    <t xml:space="preserve">Hallesche Sportjugend </t>
  </si>
  <si>
    <t>Projekte zur Stärkung d. konstrukt. Lebensbewältigung</t>
  </si>
  <si>
    <t>Allgemeine Förderung von Familien</t>
  </si>
  <si>
    <t>congrav new sports e.V.</t>
  </si>
  <si>
    <t>Mobile Angebote an den Skateparks Halle</t>
  </si>
  <si>
    <t>Internationale Freiwilligendienste und Begegnung für (H)alle</t>
  </si>
  <si>
    <t>Internationaler Bund e.V</t>
  </si>
  <si>
    <t>Jugend- und Familienzentrum St. Georgen e.V.</t>
  </si>
  <si>
    <t>Verein zur Förderung der Waldorfpädagogik e.V.</t>
  </si>
  <si>
    <t>SKV Kita gGmbH</t>
  </si>
  <si>
    <t>DRK Kreisverband Halle-Saalkreis Mansfelder Land e.V.</t>
  </si>
  <si>
    <t>Teenie- Lotse</t>
  </si>
  <si>
    <t>Trägerwerk Soziale Dienste in Sachsen-Anhalt GmbH</t>
  </si>
  <si>
    <t>TABU la rasa</t>
  </si>
  <si>
    <t>Arbeiter Samariter Bund RV Halle-Bitterfeld e.V.</t>
  </si>
  <si>
    <t>Jugendberatung-TOA</t>
  </si>
  <si>
    <t>Streitschlichter im Rahmen der Schulsozialarbeit</t>
  </si>
  <si>
    <t>VII</t>
  </si>
  <si>
    <t>VIII</t>
  </si>
  <si>
    <t>Angebote an junge Eltern/Alleinerziehende zur Eingliederung in das Berufsleben</t>
  </si>
  <si>
    <t>Allgem. Förderung von jungen Familien durch allgem. zugängliche Veranstaltg.</t>
  </si>
  <si>
    <t>Delphin</t>
  </si>
  <si>
    <t>YouthPOOL</t>
  </si>
  <si>
    <t>offener Familientreff Wasserturm</t>
  </si>
  <si>
    <t>offener Kinder- u. Jugentreff Wasserturm</t>
  </si>
  <si>
    <t>Dornröschen</t>
  </si>
  <si>
    <t>Dornröschen (FKP)</t>
  </si>
  <si>
    <t>Bäumchen</t>
  </si>
  <si>
    <t>JFE Bäumchen</t>
  </si>
  <si>
    <t>Hort Kinderpark</t>
  </si>
  <si>
    <t>Krokoseum schulbezogen</t>
  </si>
  <si>
    <t>Krokoseum offene Arbeit</t>
  </si>
  <si>
    <t>Kompetenzen für (H)alle</t>
  </si>
  <si>
    <t xml:space="preserve">Antragshöhe </t>
  </si>
  <si>
    <t>Förderung über BuT</t>
  </si>
  <si>
    <t>in Euro</t>
  </si>
  <si>
    <t>Haushaltsplanansatz 2014</t>
  </si>
  <si>
    <t>Krokoseum Familie</t>
  </si>
  <si>
    <t>Allgem. Förderung junger Menschen durch allgem. zugängliche Veranstaltg.</t>
  </si>
  <si>
    <r>
      <t xml:space="preserve">bewilligt </t>
    </r>
    <r>
      <rPr>
        <b/>
        <u/>
        <sz val="11"/>
        <rFont val="Arial"/>
        <family val="2"/>
      </rPr>
      <t>mit FKP</t>
    </r>
    <r>
      <rPr>
        <b/>
        <sz val="11"/>
        <rFont val="Arial"/>
        <family val="2"/>
      </rPr>
      <t xml:space="preserve"> in EUR</t>
    </r>
  </si>
  <si>
    <r>
      <t xml:space="preserve">bewilligt </t>
    </r>
    <r>
      <rPr>
        <b/>
        <u/>
        <sz val="11"/>
        <rFont val="Arial"/>
        <family val="2"/>
      </rPr>
      <t>ohne FKP</t>
    </r>
    <r>
      <rPr>
        <b/>
        <sz val="11"/>
        <rFont val="Arial"/>
        <family val="2"/>
      </rPr>
      <t xml:space="preserve">          in EUR</t>
    </r>
  </si>
  <si>
    <t>Sozialraum 4</t>
  </si>
  <si>
    <t>Sozialraum 3</t>
  </si>
  <si>
    <t>Sozialraum 2</t>
  </si>
  <si>
    <t>Sozialraum 1</t>
  </si>
  <si>
    <t>Sozialraum 5</t>
  </si>
  <si>
    <t>Sozialraumübergreifend</t>
  </si>
  <si>
    <t>Schulsozialarbeit Sekundarschule                Johann Christian Reil</t>
  </si>
  <si>
    <t>B</t>
  </si>
  <si>
    <t>C</t>
  </si>
  <si>
    <t>A</t>
  </si>
  <si>
    <t>Übergang Kita - Grundschule im Sozialraum II</t>
  </si>
  <si>
    <t>Schulmotivationsaktivierungskurs SMAG</t>
  </si>
  <si>
    <t>ohne BuT</t>
  </si>
  <si>
    <t>Vorschläge komm. Förderung</t>
  </si>
  <si>
    <t>Sozialraum-übergreifend</t>
  </si>
  <si>
    <t>Budget:</t>
  </si>
  <si>
    <t>Rest</t>
  </si>
  <si>
    <t>Anträge</t>
  </si>
  <si>
    <t>D</t>
  </si>
  <si>
    <t>2000 + FKP</t>
  </si>
  <si>
    <t>0.25</t>
  </si>
  <si>
    <t>7600 (+FKP)</t>
  </si>
  <si>
    <t>30000 + FKP</t>
  </si>
  <si>
    <t>20190+ FKP</t>
  </si>
  <si>
    <t>FKP</t>
  </si>
  <si>
    <t>6120 (+FKP)</t>
  </si>
  <si>
    <t>30500 + FKP</t>
  </si>
  <si>
    <t>90000 +FKP</t>
  </si>
  <si>
    <t>20742,77 + FKP</t>
  </si>
  <si>
    <t>34200 incl. FKP</t>
  </si>
  <si>
    <t>15340 + FKP</t>
  </si>
  <si>
    <t>7720 + FKP</t>
  </si>
  <si>
    <t>82100 incl. FKP</t>
  </si>
  <si>
    <t>19228 + FKP</t>
  </si>
  <si>
    <t>Auslauffinz. 6/2014</t>
  </si>
  <si>
    <t>Bildung und Teilhabe</t>
  </si>
  <si>
    <t>Förderung 2013</t>
  </si>
  <si>
    <t>Priori- tät</t>
  </si>
  <si>
    <t xml:space="preserve">Übersicht der eingereichten Fördermittelanträge 2014 </t>
  </si>
  <si>
    <t>Bewertungspunkte</t>
  </si>
  <si>
    <t>Beschluss JHA</t>
  </si>
  <si>
    <t>Kontrolle</t>
  </si>
  <si>
    <t>Bewertungs-punkte</t>
  </si>
  <si>
    <t>Förderung aus (FKP, BuT, komm.)</t>
  </si>
  <si>
    <t>Förderung aus (FKP BuT, komm.)</t>
  </si>
  <si>
    <t>BuT</t>
  </si>
  <si>
    <t>Doppelung</t>
  </si>
  <si>
    <t>keine LB</t>
  </si>
  <si>
    <t>nicht bewertbar</t>
  </si>
  <si>
    <t>AWO RV Halle-Merseburg e.V.</t>
  </si>
  <si>
    <t>AWO RV Halle-Merseburg e.V .</t>
  </si>
  <si>
    <t>DRK Kreisverband Halle-Saalkreis-Mansfelder Land e.V.</t>
  </si>
  <si>
    <t>Internationaler Bund e.V,</t>
  </si>
  <si>
    <t>Hallesche Sportjugend</t>
  </si>
  <si>
    <t>FAZ - Erziehung aus einer Hand</t>
  </si>
  <si>
    <t>FAZ - Allgem. Angebote frühkindl. Bild. KITA</t>
  </si>
  <si>
    <t>FAZ - Allgem Förderung v. Fam.(Hauptlstg)</t>
  </si>
  <si>
    <t>keine Leistungsbeschreibung</t>
  </si>
  <si>
    <t>Schulsozialarbeit Sekundarschule Johann Christian Reil</t>
  </si>
  <si>
    <t>entspricht keiner Leistungsbeschreibung</t>
  </si>
  <si>
    <t>Sparte A</t>
  </si>
  <si>
    <t>Sparte B</t>
  </si>
  <si>
    <t>Sparte C</t>
  </si>
  <si>
    <t>Sparte D</t>
  </si>
  <si>
    <t>Vorjahr</t>
  </si>
  <si>
    <t>LB IX</t>
  </si>
  <si>
    <t>LB I - VIII</t>
  </si>
  <si>
    <t xml:space="preserve">LB </t>
  </si>
  <si>
    <t>LB X,  XI</t>
  </si>
  <si>
    <t>LB X, XI</t>
  </si>
  <si>
    <t>LB - VIII</t>
  </si>
  <si>
    <t>LB XII</t>
  </si>
  <si>
    <t>102.00</t>
  </si>
  <si>
    <t>Anlage 0</t>
  </si>
  <si>
    <t>LB        Summe</t>
  </si>
  <si>
    <t>LB       Summe</t>
  </si>
  <si>
    <t>LB          Summe</t>
  </si>
  <si>
    <t>LB      Summe</t>
  </si>
  <si>
    <t>LB              Summe</t>
  </si>
  <si>
    <t>x</t>
  </si>
  <si>
    <t>Leistungsbeschreibung</t>
  </si>
  <si>
    <t>A, B, C, D</t>
  </si>
  <si>
    <t>Schwerpunkt laut Ziele/Handlungsfeld des SR bzw. laut geltender Jugendhilfeplanung §§ 11 ff SGB VIII 2012 - 2014</t>
  </si>
  <si>
    <t>Summe</t>
  </si>
  <si>
    <t>die der jeweiligen Sparte zuzuweisenden Fördersumme</t>
  </si>
  <si>
    <t>Schwerpunkt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</si>
</sst>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/yy;@"/>
    <numFmt numFmtId="165" formatCode="dd/mm/yy;@"/>
    <numFmt numFmtId="166" formatCode="#,##0.0"/>
    <numFmt numFmtId="167" formatCode="#,##0\ &quot;€&quot;"/>
    <numFmt numFmtId="168" formatCode="#,##0\ _€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595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0" xfId="0" applyFill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0" fillId="0" borderId="4" xfId="0" applyFill="1" applyBorder="1" applyAlignment="1">
      <alignment horizontal="center" vertical="top" wrapText="1"/>
    </xf>
    <xf numFmtId="0" fontId="2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3" xfId="0" applyFont="1" applyBorder="1"/>
    <xf numFmtId="0" fontId="3" fillId="0" borderId="5" xfId="0" applyFont="1" applyBorder="1" applyAlignment="1">
      <alignment wrapText="1"/>
    </xf>
    <xf numFmtId="4" fontId="1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4" fontId="1" fillId="0" borderId="5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4" fontId="2" fillId="0" borderId="8" xfId="0" applyNumberFormat="1" applyFont="1" applyBorder="1"/>
    <xf numFmtId="14" fontId="0" fillId="0" borderId="1" xfId="0" applyNumberFormat="1" applyFill="1" applyBorder="1" applyAlignment="1">
      <alignment horizontal="center" vertical="top" wrapText="1"/>
    </xf>
    <xf numFmtId="4" fontId="3" fillId="0" borderId="3" xfId="0" applyNumberFormat="1" applyFont="1" applyBorder="1"/>
    <xf numFmtId="4" fontId="2" fillId="0" borderId="5" xfId="0" applyNumberFormat="1" applyFont="1" applyBorder="1"/>
    <xf numFmtId="0" fontId="0" fillId="0" borderId="3" xfId="0" applyBorder="1"/>
    <xf numFmtId="0" fontId="0" fillId="0" borderId="5" xfId="0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14" fontId="1" fillId="0" borderId="3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0" fillId="0" borderId="10" xfId="0" applyBorder="1"/>
    <xf numFmtId="0" fontId="4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4" fontId="1" fillId="0" borderId="10" xfId="0" applyNumberFormat="1" applyFont="1" applyBorder="1"/>
    <xf numFmtId="0" fontId="3" fillId="0" borderId="3" xfId="0" applyFont="1" applyBorder="1" applyAlignment="1">
      <alignment vertical="top" wrapText="1"/>
    </xf>
    <xf numFmtId="14" fontId="0" fillId="0" borderId="8" xfId="0" applyNumberFormat="1" applyFill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10" xfId="0" applyFont="1" applyBorder="1" applyAlignment="1">
      <alignment horizontal="left" wrapText="1"/>
    </xf>
    <xf numFmtId="4" fontId="3" fillId="0" borderId="1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4" fontId="2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wrapText="1"/>
    </xf>
    <xf numFmtId="4" fontId="2" fillId="0" borderId="7" xfId="0" applyNumberFormat="1" applyFont="1" applyBorder="1"/>
    <xf numFmtId="0" fontId="4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5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4" fontId="0" fillId="0" borderId="3" xfId="0" applyNumberForma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top" wrapText="1"/>
    </xf>
    <xf numFmtId="14" fontId="1" fillId="0" borderId="10" xfId="0" applyNumberFormat="1" applyFont="1" applyFill="1" applyBorder="1" applyAlignment="1">
      <alignment horizontal="left" vertical="top" wrapText="1"/>
    </xf>
    <xf numFmtId="14" fontId="0" fillId="0" borderId="8" xfId="0" applyNumberFormat="1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horizontal="left" vertical="center" wrapText="1"/>
    </xf>
    <xf numFmtId="14" fontId="1" fillId="0" borderId="7" xfId="0" applyNumberFormat="1" applyFont="1" applyFill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vertical="top" wrapText="1"/>
    </xf>
    <xf numFmtId="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0" fontId="0" fillId="0" borderId="14" xfId="0" applyBorder="1" applyAlignment="1">
      <alignment horizontal="center" vertical="top" wrapText="1"/>
    </xf>
    <xf numFmtId="4" fontId="2" fillId="0" borderId="15" xfId="0" applyNumberFormat="1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4" fontId="2" fillId="0" borderId="17" xfId="0" applyNumberFormat="1" applyFont="1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4" fontId="1" fillId="0" borderId="19" xfId="0" applyNumberFormat="1" applyFont="1" applyBorder="1" applyAlignment="1">
      <alignment vertical="top" wrapText="1"/>
    </xf>
    <xf numFmtId="0" fontId="0" fillId="0" borderId="20" xfId="0" applyFill="1" applyBorder="1" applyAlignment="1">
      <alignment horizontal="center" vertical="top" wrapText="1"/>
    </xf>
    <xf numFmtId="4" fontId="1" fillId="0" borderId="21" xfId="0" applyNumberFormat="1" applyFont="1" applyBorder="1"/>
    <xf numFmtId="0" fontId="0" fillId="0" borderId="22" xfId="0" applyFill="1" applyBorder="1" applyAlignment="1">
      <alignment horizontal="center" vertical="top" wrapText="1"/>
    </xf>
    <xf numFmtId="4" fontId="1" fillId="0" borderId="15" xfId="0" applyNumberFormat="1" applyFont="1" applyBorder="1"/>
    <xf numFmtId="0" fontId="0" fillId="0" borderId="23" xfId="0" applyFill="1" applyBorder="1" applyAlignment="1">
      <alignment horizontal="center" vertical="top" wrapText="1"/>
    </xf>
    <xf numFmtId="4" fontId="1" fillId="0" borderId="17" xfId="0" applyNumberFormat="1" applyFont="1" applyBorder="1"/>
    <xf numFmtId="0" fontId="0" fillId="0" borderId="24" xfId="0" applyFill="1" applyBorder="1" applyAlignment="1">
      <alignment horizontal="center" vertical="top" wrapText="1"/>
    </xf>
    <xf numFmtId="4" fontId="3" fillId="0" borderId="15" xfId="0" applyNumberFormat="1" applyFont="1" applyBorder="1"/>
    <xf numFmtId="0" fontId="0" fillId="0" borderId="2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4" fontId="2" fillId="0" borderId="27" xfId="0" applyNumberFormat="1" applyFont="1" applyBorder="1"/>
    <xf numFmtId="0" fontId="0" fillId="0" borderId="25" xfId="0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top" wrapText="1"/>
    </xf>
    <xf numFmtId="4" fontId="2" fillId="0" borderId="21" xfId="0" applyNumberFormat="1" applyFont="1" applyBorder="1" applyAlignment="1">
      <alignment vertical="top" wrapText="1"/>
    </xf>
    <xf numFmtId="4" fontId="2" fillId="0" borderId="13" xfId="0" applyNumberFormat="1" applyFont="1" applyBorder="1"/>
    <xf numFmtId="0" fontId="0" fillId="0" borderId="28" xfId="0" applyFill="1" applyBorder="1" applyAlignment="1">
      <alignment horizontal="center" vertical="top" wrapText="1"/>
    </xf>
    <xf numFmtId="4" fontId="1" fillId="0" borderId="29" xfId="0" applyNumberFormat="1" applyFont="1" applyBorder="1"/>
    <xf numFmtId="4" fontId="1" fillId="0" borderId="21" xfId="0" applyNumberFormat="1" applyFon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0" fontId="0" fillId="0" borderId="30" xfId="0" applyFill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21" xfId="0" applyNumberFormat="1" applyFont="1" applyBorder="1"/>
    <xf numFmtId="4" fontId="0" fillId="0" borderId="21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/>
    <xf numFmtId="4" fontId="2" fillId="0" borderId="27" xfId="0" applyNumberFormat="1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/>
    <xf numFmtId="4" fontId="1" fillId="2" borderId="1" xfId="0" applyNumberFormat="1" applyFont="1" applyFill="1" applyBorder="1"/>
    <xf numFmtId="0" fontId="0" fillId="2" borderId="8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0" fillId="0" borderId="20" xfId="0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top" wrapText="1"/>
    </xf>
    <xf numFmtId="4" fontId="2" fillId="0" borderId="17" xfId="0" applyNumberFormat="1" applyFont="1" applyBorder="1"/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33" xfId="0" applyBorder="1"/>
    <xf numFmtId="0" fontId="3" fillId="0" borderId="33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0" fontId="3" fillId="0" borderId="7" xfId="0" applyFont="1" applyBorder="1"/>
    <xf numFmtId="0" fontId="3" fillId="0" borderId="3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34" xfId="0" applyBorder="1"/>
    <xf numFmtId="0" fontId="3" fillId="0" borderId="3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4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/>
    <xf numFmtId="0" fontId="0" fillId="0" borderId="1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4" fontId="2" fillId="0" borderId="10" xfId="0" applyNumberFormat="1" applyFont="1" applyBorder="1"/>
    <xf numFmtId="14" fontId="0" fillId="0" borderId="1" xfId="0" applyNumberFormat="1" applyBorder="1" applyAlignment="1">
      <alignment vertical="top"/>
    </xf>
    <xf numFmtId="43" fontId="0" fillId="0" borderId="1" xfId="1" applyFont="1" applyBorder="1" applyAlignment="1">
      <alignment vertical="top" wrapText="1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horizontal="right" vertical="top" wrapText="1"/>
    </xf>
    <xf numFmtId="14" fontId="0" fillId="0" borderId="4" xfId="0" applyNumberForma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left" vertical="top" wrapText="1"/>
    </xf>
    <xf numFmtId="0" fontId="2" fillId="0" borderId="0" xfId="0" applyFont="1" applyBorder="1"/>
    <xf numFmtId="0" fontId="0" fillId="3" borderId="0" xfId="0" applyFill="1" applyBorder="1" applyAlignment="1">
      <alignment wrapText="1"/>
    </xf>
    <xf numFmtId="4" fontId="2" fillId="0" borderId="0" xfId="0" applyNumberFormat="1" applyFont="1" applyBorder="1"/>
    <xf numFmtId="0" fontId="3" fillId="0" borderId="3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4" fontId="3" fillId="0" borderId="32" xfId="0" applyNumberFormat="1" applyFont="1" applyBorder="1" applyAlignment="1">
      <alignment wrapText="1"/>
    </xf>
    <xf numFmtId="0" fontId="3" fillId="0" borderId="10" xfId="0" applyFont="1" applyBorder="1"/>
    <xf numFmtId="14" fontId="0" fillId="0" borderId="11" xfId="0" applyNumberForma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4" fontId="1" fillId="0" borderId="21" xfId="0" applyNumberFormat="1" applyFont="1" applyBorder="1" applyAlignment="1">
      <alignment vertical="top"/>
    </xf>
    <xf numFmtId="14" fontId="3" fillId="0" borderId="11" xfId="0" applyNumberFormat="1" applyFont="1" applyBorder="1" applyAlignment="1">
      <alignment wrapText="1"/>
    </xf>
    <xf numFmtId="4" fontId="3" fillId="0" borderId="32" xfId="0" applyNumberFormat="1" applyFont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4" fontId="3" fillId="0" borderId="32" xfId="0" applyNumberFormat="1" applyFont="1" applyBorder="1" applyAlignment="1">
      <alignment vertical="top"/>
    </xf>
    <xf numFmtId="4" fontId="1" fillId="0" borderId="35" xfId="0" applyNumberFormat="1" applyFont="1" applyBorder="1" applyAlignment="1">
      <alignment vertical="top"/>
    </xf>
    <xf numFmtId="4" fontId="0" fillId="0" borderId="35" xfId="0" applyNumberFormat="1" applyBorder="1" applyAlignment="1">
      <alignment vertical="top"/>
    </xf>
    <xf numFmtId="0" fontId="0" fillId="0" borderId="36" xfId="0" applyFill="1" applyBorder="1" applyAlignment="1">
      <alignment horizontal="center" vertical="top" wrapText="1"/>
    </xf>
    <xf numFmtId="14" fontId="0" fillId="0" borderId="10" xfId="0" applyNumberForma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8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9" xfId="0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37" xfId="0" applyNumberFormat="1" applyBorder="1" applyAlignment="1">
      <alignment vertical="top"/>
    </xf>
    <xf numFmtId="0" fontId="3" fillId="0" borderId="3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7" xfId="0" applyFont="1" applyBorder="1" applyAlignment="1">
      <alignment vertical="top" wrapText="1"/>
    </xf>
    <xf numFmtId="4" fontId="0" fillId="0" borderId="11" xfId="0" applyNumberFormat="1" applyBorder="1" applyAlignment="1">
      <alignment horizontal="right" vertical="top" wrapText="1"/>
    </xf>
    <xf numFmtId="4" fontId="0" fillId="0" borderId="38" xfId="0" applyNumberFormat="1" applyBorder="1" applyAlignment="1">
      <alignment vertical="top" wrapText="1"/>
    </xf>
    <xf numFmtId="4" fontId="0" fillId="0" borderId="39" xfId="0" applyNumberFormat="1" applyBorder="1" applyAlignment="1">
      <alignment wrapText="1"/>
    </xf>
    <xf numFmtId="4" fontId="0" fillId="0" borderId="35" xfId="0" applyNumberFormat="1" applyBorder="1" applyAlignment="1">
      <alignment vertical="top" wrapText="1"/>
    </xf>
    <xf numFmtId="4" fontId="0" fillId="0" borderId="39" xfId="0" applyNumberFormat="1" applyBorder="1" applyAlignment="1">
      <alignment vertical="top" wrapText="1"/>
    </xf>
    <xf numFmtId="4" fontId="0" fillId="0" borderId="40" xfId="0" applyNumberFormat="1" applyBorder="1" applyAlignment="1">
      <alignment vertical="top" wrapText="1"/>
    </xf>
    <xf numFmtId="4" fontId="0" fillId="0" borderId="21" xfId="0" applyNumberFormat="1" applyBorder="1"/>
    <xf numFmtId="4" fontId="2" fillId="0" borderId="29" xfId="0" applyNumberFormat="1" applyFont="1" applyBorder="1" applyAlignment="1">
      <alignment horizontal="right"/>
    </xf>
    <xf numFmtId="43" fontId="0" fillId="0" borderId="21" xfId="1" applyFont="1" applyBorder="1" applyAlignment="1">
      <alignment horizontal="right"/>
    </xf>
    <xf numFmtId="43" fontId="0" fillId="0" borderId="21" xfId="1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/>
    <xf numFmtId="4" fontId="0" fillId="0" borderId="29" xfId="0" applyNumberFormat="1" applyBorder="1"/>
    <xf numFmtId="0" fontId="0" fillId="0" borderId="29" xfId="0" applyBorder="1" applyAlignment="1">
      <alignment horizontal="right"/>
    </xf>
    <xf numFmtId="0" fontId="0" fillId="0" borderId="8" xfId="0" applyBorder="1" applyAlignment="1">
      <alignment vertical="top"/>
    </xf>
    <xf numFmtId="0" fontId="0" fillId="0" borderId="10" xfId="0" applyFill="1" applyBorder="1" applyAlignment="1">
      <alignment horizontal="left" vertical="top" wrapText="1"/>
    </xf>
    <xf numFmtId="0" fontId="3" fillId="2" borderId="10" xfId="0" applyFont="1" applyFill="1" applyBorder="1"/>
    <xf numFmtId="4" fontId="1" fillId="2" borderId="10" xfId="0" applyNumberFormat="1" applyFont="1" applyFill="1" applyBorder="1"/>
    <xf numFmtId="14" fontId="3" fillId="0" borderId="0" xfId="0" applyNumberFormat="1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14" fontId="0" fillId="0" borderId="11" xfId="0" applyNumberFormat="1" applyBorder="1" applyAlignment="1">
      <alignment vertical="top"/>
    </xf>
    <xf numFmtId="43" fontId="0" fillId="0" borderId="11" xfId="1" applyFont="1" applyBorder="1" applyAlignment="1">
      <alignment horizontal="right" vertical="top" wrapText="1"/>
    </xf>
    <xf numFmtId="43" fontId="0" fillId="0" borderId="32" xfId="1" applyFont="1" applyBorder="1" applyAlignment="1">
      <alignment horizontal="right" vertical="top" wrapText="1"/>
    </xf>
    <xf numFmtId="43" fontId="0" fillId="0" borderId="21" xfId="1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43" fontId="0" fillId="0" borderId="5" xfId="1" applyFont="1" applyBorder="1" applyAlignment="1">
      <alignment vertical="top" wrapText="1"/>
    </xf>
    <xf numFmtId="43" fontId="0" fillId="0" borderId="17" xfId="1" applyFont="1" applyBorder="1" applyAlignment="1">
      <alignment horizontal="right" vertical="top" wrapText="1"/>
    </xf>
    <xf numFmtId="0" fontId="0" fillId="0" borderId="3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/>
    <xf numFmtId="0" fontId="0" fillId="0" borderId="41" xfId="0" applyBorder="1" applyAlignment="1">
      <alignment horizontal="center"/>
    </xf>
    <xf numFmtId="4" fontId="3" fillId="0" borderId="11" xfId="0" applyNumberFormat="1" applyFont="1" applyBorder="1" applyAlignment="1">
      <alignment vertical="top"/>
    </xf>
    <xf numFmtId="4" fontId="3" fillId="0" borderId="11" xfId="0" applyNumberFormat="1" applyFont="1" applyBorder="1"/>
    <xf numFmtId="4" fontId="3" fillId="0" borderId="1" xfId="0" applyNumberFormat="1" applyFont="1" applyBorder="1" applyAlignment="1">
      <alignment vertical="top"/>
    </xf>
    <xf numFmtId="0" fontId="6" fillId="0" borderId="0" xfId="0" applyFont="1"/>
    <xf numFmtId="4" fontId="3" fillId="0" borderId="7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top" wrapText="1"/>
    </xf>
    <xf numFmtId="43" fontId="3" fillId="0" borderId="1" xfId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vertical="top" wrapText="1"/>
    </xf>
    <xf numFmtId="0" fontId="5" fillId="0" borderId="41" xfId="0" applyFont="1" applyBorder="1"/>
    <xf numFmtId="4" fontId="5" fillId="0" borderId="13" xfId="0" applyNumberFormat="1" applyFont="1" applyBorder="1"/>
    <xf numFmtId="4" fontId="5" fillId="0" borderId="41" xfId="0" applyNumberFormat="1" applyFont="1" applyBorder="1"/>
    <xf numFmtId="4" fontId="2" fillId="0" borderId="13" xfId="0" applyNumberFormat="1" applyFont="1" applyFill="1" applyBorder="1"/>
    <xf numFmtId="14" fontId="3" fillId="0" borderId="9" xfId="0" applyNumberFormat="1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14" fontId="3" fillId="0" borderId="10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0" fontId="0" fillId="0" borderId="42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right"/>
    </xf>
    <xf numFmtId="4" fontId="2" fillId="0" borderId="19" xfId="0" applyNumberFormat="1" applyFont="1" applyFill="1" applyBorder="1"/>
    <xf numFmtId="3" fontId="0" fillId="0" borderId="7" xfId="0" applyNumberForma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0" fontId="0" fillId="2" borderId="7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Fill="1" applyBorder="1" applyAlignment="1">
      <alignment horizontal="left" vertical="center" wrapText="1"/>
    </xf>
    <xf numFmtId="4" fontId="0" fillId="0" borderId="29" xfId="0" applyNumberFormat="1" applyFont="1" applyBorder="1"/>
    <xf numFmtId="0" fontId="3" fillId="0" borderId="0" xfId="0" applyFont="1"/>
    <xf numFmtId="4" fontId="3" fillId="0" borderId="21" xfId="0" applyNumberFormat="1" applyFont="1" applyBorder="1" applyAlignment="1">
      <alignment vertical="top"/>
    </xf>
    <xf numFmtId="4" fontId="3" fillId="0" borderId="32" xfId="0" applyNumberFormat="1" applyFont="1" applyBorder="1"/>
    <xf numFmtId="0" fontId="3" fillId="0" borderId="0" xfId="0" applyFont="1" applyAlignment="1">
      <alignment vertical="top"/>
    </xf>
    <xf numFmtId="0" fontId="0" fillId="4" borderId="20" xfId="0" applyFill="1" applyBorder="1" applyAlignment="1">
      <alignment horizontal="center" wrapText="1"/>
    </xf>
    <xf numFmtId="1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4" fontId="0" fillId="4" borderId="1" xfId="0" applyNumberFormat="1" applyFill="1" applyBorder="1" applyAlignment="1">
      <alignment wrapText="1"/>
    </xf>
    <xf numFmtId="4" fontId="0" fillId="4" borderId="21" xfId="0" applyNumberFormat="1" applyFill="1" applyBorder="1" applyAlignment="1">
      <alignment wrapText="1"/>
    </xf>
    <xf numFmtId="4" fontId="3" fillId="0" borderId="21" xfId="0" applyNumberFormat="1" applyFont="1" applyFill="1" applyBorder="1" applyAlignment="1">
      <alignment wrapText="1"/>
    </xf>
    <xf numFmtId="4" fontId="3" fillId="0" borderId="29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27" xfId="0" applyNumberFormat="1" applyFont="1" applyFill="1" applyBorder="1" applyAlignment="1">
      <alignment wrapText="1"/>
    </xf>
    <xf numFmtId="4" fontId="3" fillId="0" borderId="19" xfId="0" applyNumberFormat="1" applyFont="1" applyFill="1" applyBorder="1"/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vertical="top" wrapText="1"/>
    </xf>
    <xf numFmtId="4" fontId="1" fillId="0" borderId="19" xfId="0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horizontal="right" vertical="center"/>
    </xf>
    <xf numFmtId="4" fontId="1" fillId="0" borderId="21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wrapText="1"/>
    </xf>
    <xf numFmtId="43" fontId="1" fillId="0" borderId="21" xfId="1" applyFont="1" applyBorder="1" applyAlignment="1">
      <alignment horizontal="right"/>
    </xf>
    <xf numFmtId="43" fontId="1" fillId="0" borderId="1" xfId="1" applyFont="1" applyBorder="1" applyAlignment="1">
      <alignment vertical="top" wrapText="1"/>
    </xf>
    <xf numFmtId="43" fontId="1" fillId="0" borderId="21" xfId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43" fontId="1" fillId="0" borderId="11" xfId="1" applyFont="1" applyBorder="1" applyAlignment="1">
      <alignment horizontal="right" vertical="top" wrapText="1"/>
    </xf>
    <xf numFmtId="43" fontId="1" fillId="0" borderId="32" xfId="1" applyFont="1" applyBorder="1" applyAlignment="1">
      <alignment horizontal="right" vertical="top" wrapText="1"/>
    </xf>
    <xf numFmtId="43" fontId="1" fillId="0" borderId="21" xfId="1" applyFont="1" applyBorder="1" applyAlignment="1">
      <alignment horizontal="right" vertical="top" wrapText="1"/>
    </xf>
    <xf numFmtId="43" fontId="1" fillId="0" borderId="5" xfId="1" applyFont="1" applyBorder="1" applyAlignment="1">
      <alignment vertical="top" wrapText="1"/>
    </xf>
    <xf numFmtId="43" fontId="1" fillId="0" borderId="17" xfId="1" applyFont="1" applyBorder="1" applyAlignment="1">
      <alignment horizontal="right" vertical="top" wrapText="1"/>
    </xf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right" vertical="center"/>
    </xf>
    <xf numFmtId="2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4" fontId="15" fillId="5" borderId="10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5" fontId="5" fillId="0" borderId="4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3" fontId="5" fillId="5" borderId="45" xfId="0" applyNumberFormat="1" applyFont="1" applyFill="1" applyBorder="1" applyAlignment="1">
      <alignment horizontal="righ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4" fontId="5" fillId="0" borderId="47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right" vertical="center"/>
    </xf>
    <xf numFmtId="165" fontId="5" fillId="0" borderId="47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right" vertical="center" wrapText="1"/>
    </xf>
    <xf numFmtId="164" fontId="5" fillId="0" borderId="47" xfId="0" applyNumberFormat="1" applyFont="1" applyFill="1" applyBorder="1" applyAlignment="1">
      <alignment vertical="center"/>
    </xf>
    <xf numFmtId="2" fontId="5" fillId="0" borderId="47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4" fontId="5" fillId="0" borderId="46" xfId="0" applyNumberFormat="1" applyFont="1" applyFill="1" applyBorder="1" applyAlignment="1">
      <alignment horizontal="center" vertical="center"/>
    </xf>
    <xf numFmtId="4" fontId="5" fillId="0" borderId="46" xfId="0" applyNumberFormat="1" applyFont="1" applyFill="1" applyBorder="1" applyAlignment="1">
      <alignment horizontal="right" vertical="center"/>
    </xf>
    <xf numFmtId="2" fontId="5" fillId="0" borderId="46" xfId="0" applyNumberFormat="1" applyFont="1" applyFill="1" applyBorder="1" applyAlignment="1">
      <alignment horizontal="center" vertical="center"/>
    </xf>
    <xf numFmtId="4" fontId="5" fillId="0" borderId="46" xfId="0" applyNumberFormat="1" applyFont="1" applyFill="1" applyBorder="1" applyAlignment="1">
      <alignment horizontal="right" vertical="center" wrapText="1"/>
    </xf>
    <xf numFmtId="164" fontId="5" fillId="0" borderId="46" xfId="0" applyNumberFormat="1" applyFont="1" applyFill="1" applyBorder="1" applyAlignment="1">
      <alignment vertical="center"/>
    </xf>
    <xf numFmtId="4" fontId="15" fillId="0" borderId="46" xfId="0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left" vertical="center" wrapText="1"/>
    </xf>
    <xf numFmtId="4" fontId="15" fillId="0" borderId="47" xfId="0" applyNumberFormat="1" applyFont="1" applyFill="1" applyBorder="1" applyAlignment="1">
      <alignment horizontal="center" vertical="center"/>
    </xf>
    <xf numFmtId="4" fontId="15" fillId="0" borderId="47" xfId="0" applyNumberFormat="1" applyFont="1" applyFill="1" applyBorder="1" applyAlignment="1">
      <alignment horizontal="right" vertical="center"/>
    </xf>
    <xf numFmtId="165" fontId="15" fillId="0" borderId="47" xfId="0" applyNumberFormat="1" applyFont="1" applyFill="1" applyBorder="1" applyAlignment="1">
      <alignment horizontal="center" vertical="center"/>
    </xf>
    <xf numFmtId="4" fontId="15" fillId="0" borderId="47" xfId="0" applyNumberFormat="1" applyFont="1" applyFill="1" applyBorder="1" applyAlignment="1">
      <alignment horizontal="right" vertical="center" wrapText="1"/>
    </xf>
    <xf numFmtId="164" fontId="15" fillId="0" borderId="47" xfId="0" applyNumberFormat="1" applyFont="1" applyFill="1" applyBorder="1" applyAlignment="1">
      <alignment vertical="center"/>
    </xf>
    <xf numFmtId="2" fontId="15" fillId="0" borderId="4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4" fontId="15" fillId="6" borderId="2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165" fontId="19" fillId="0" borderId="44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/>
    </xf>
    <xf numFmtId="4" fontId="5" fillId="2" borderId="48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right" vertical="center"/>
    </xf>
    <xf numFmtId="4" fontId="5" fillId="7" borderId="45" xfId="0" applyNumberFormat="1" applyFont="1" applyFill="1" applyBorder="1" applyAlignment="1">
      <alignment horizontal="center" vertical="center"/>
    </xf>
    <xf numFmtId="4" fontId="5" fillId="7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right" vertical="center"/>
    </xf>
    <xf numFmtId="4" fontId="5" fillId="8" borderId="2" xfId="0" applyNumberFormat="1" applyFont="1" applyFill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right" vertical="center"/>
    </xf>
    <xf numFmtId="1" fontId="5" fillId="8" borderId="2" xfId="0" applyNumberFormat="1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0" fontId="22" fillId="6" borderId="0" xfId="0" applyFont="1" applyFill="1" applyAlignment="1">
      <alignment vertical="center"/>
    </xf>
    <xf numFmtId="1" fontId="5" fillId="0" borderId="46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vertical="center"/>
    </xf>
    <xf numFmtId="0" fontId="17" fillId="10" borderId="0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4" fontId="5" fillId="0" borderId="46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/>
    <xf numFmtId="0" fontId="1" fillId="11" borderId="24" xfId="0" applyFont="1" applyFill="1" applyBorder="1" applyAlignment="1">
      <alignment horizontal="center" vertical="center"/>
    </xf>
    <xf numFmtId="0" fontId="23" fillId="0" borderId="0" xfId="0" applyFont="1"/>
    <xf numFmtId="168" fontId="0" fillId="0" borderId="1" xfId="0" applyNumberFormat="1" applyBorder="1" applyAlignment="1">
      <alignment horizontal="center" vertical="center"/>
    </xf>
    <xf numFmtId="167" fontId="0" fillId="11" borderId="8" xfId="0" applyNumberFormat="1" applyFill="1" applyBorder="1" applyAlignment="1">
      <alignment horizontal="center" vertical="center"/>
    </xf>
    <xf numFmtId="167" fontId="1" fillId="11" borderId="8" xfId="0" applyNumberFormat="1" applyFont="1" applyFill="1" applyBorder="1" applyAlignment="1">
      <alignment horizontal="center" vertical="center"/>
    </xf>
    <xf numFmtId="167" fontId="0" fillId="11" borderId="13" xfId="0" applyNumberFormat="1" applyFill="1" applyBorder="1" applyAlignment="1">
      <alignment horizontal="center" vertical="center"/>
    </xf>
    <xf numFmtId="0" fontId="1" fillId="0" borderId="21" xfId="0" applyFont="1" applyBorder="1"/>
    <xf numFmtId="3" fontId="1" fillId="0" borderId="21" xfId="0" applyNumberFormat="1" applyFont="1" applyBorder="1"/>
    <xf numFmtId="0" fontId="1" fillId="0" borderId="0" xfId="0" applyFont="1"/>
    <xf numFmtId="0" fontId="1" fillId="0" borderId="0" xfId="0" applyFont="1" applyFill="1" applyBorder="1"/>
    <xf numFmtId="0" fontId="2" fillId="0" borderId="28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29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44" fontId="5" fillId="12" borderId="11" xfId="2" applyFont="1" applyFill="1" applyBorder="1"/>
    <xf numFmtId="44" fontId="5" fillId="12" borderId="32" xfId="2" applyFont="1" applyFill="1" applyBorder="1"/>
    <xf numFmtId="44" fontId="1" fillId="12" borderId="1" xfId="2" applyFont="1" applyFill="1" applyBorder="1"/>
    <xf numFmtId="44" fontId="1" fillId="12" borderId="21" xfId="2" applyFont="1" applyFill="1" applyBorder="1"/>
    <xf numFmtId="167" fontId="2" fillId="12" borderId="1" xfId="0" applyNumberFormat="1" applyFont="1" applyFill="1" applyBorder="1" applyAlignment="1">
      <alignment horizontal="center" vertical="center"/>
    </xf>
    <xf numFmtId="167" fontId="2" fillId="12" borderId="21" xfId="0" applyNumberFormat="1" applyFont="1" applyFill="1" applyBorder="1" applyAlignment="1">
      <alignment horizontal="center" vertical="center"/>
    </xf>
    <xf numFmtId="44" fontId="1" fillId="12" borderId="31" xfId="2" applyFont="1" applyFill="1" applyBorder="1" applyAlignment="1">
      <alignment horizontal="center"/>
    </xf>
    <xf numFmtId="44" fontId="1" fillId="12" borderId="50" xfId="2" applyFont="1" applyFill="1" applyBorder="1" applyAlignment="1">
      <alignment horizontal="center"/>
    </xf>
    <xf numFmtId="0" fontId="0" fillId="0" borderId="39" xfId="0" applyBorder="1"/>
    <xf numFmtId="0" fontId="2" fillId="12" borderId="20" xfId="0" applyFont="1" applyFill="1" applyBorder="1" applyAlignment="1">
      <alignment horizontal="center" vertical="center"/>
    </xf>
    <xf numFmtId="0" fontId="23" fillId="9" borderId="30" xfId="0" applyFont="1" applyFill="1" applyBorder="1" applyAlignment="1">
      <alignment horizontal="center" vertical="center"/>
    </xf>
    <xf numFmtId="0" fontId="23" fillId="0" borderId="49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9" borderId="49" xfId="0" applyFill="1" applyBorder="1" applyAlignment="1">
      <alignment vertical="center"/>
    </xf>
    <xf numFmtId="0" fontId="0" fillId="9" borderId="44" xfId="0" applyFill="1" applyBorder="1" applyAlignment="1">
      <alignment vertical="center"/>
    </xf>
    <xf numFmtId="0" fontId="23" fillId="9" borderId="49" xfId="0" applyFont="1" applyFill="1" applyBorder="1" applyAlignment="1">
      <alignment vertical="center"/>
    </xf>
    <xf numFmtId="0" fontId="23" fillId="9" borderId="44" xfId="0" applyFont="1" applyFill="1" applyBorder="1" applyAlignment="1">
      <alignment vertical="center"/>
    </xf>
    <xf numFmtId="0" fontId="23" fillId="9" borderId="30" xfId="0" applyFont="1" applyFill="1" applyBorder="1" applyAlignment="1">
      <alignment horizontal="center" vertical="center" wrapText="1"/>
    </xf>
    <xf numFmtId="0" fontId="23" fillId="9" borderId="49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3" fillId="9" borderId="49" xfId="0" applyFont="1" applyFill="1" applyBorder="1" applyAlignment="1">
      <alignment horizontal="center" vertical="center"/>
    </xf>
    <xf numFmtId="0" fontId="23" fillId="9" borderId="44" xfId="0" applyFont="1" applyFill="1" applyBorder="1" applyAlignment="1">
      <alignment horizontal="center" vertical="center"/>
    </xf>
  </cellXfs>
  <cellStyles count="3">
    <cellStyle name="Dezimal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22</xdr:row>
      <xdr:rowOff>133351</xdr:rowOff>
    </xdr:from>
    <xdr:to>
      <xdr:col>7</xdr:col>
      <xdr:colOff>1844004</xdr:colOff>
      <xdr:row>57</xdr:row>
      <xdr:rowOff>47625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2814" t="25205" r="15351" b="15712"/>
        <a:stretch/>
      </xdr:blipFill>
      <xdr:spPr>
        <a:xfrm>
          <a:off x="104776" y="6429376"/>
          <a:ext cx="8482928" cy="5581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topLeftCell="A157" workbookViewId="0">
      <selection activeCell="E179" sqref="E179:E180"/>
    </sheetView>
  </sheetViews>
  <sheetFormatPr baseColWidth="10" defaultRowHeight="12.75"/>
  <cols>
    <col min="1" max="1" width="4.28515625" style="183" customWidth="1"/>
    <col min="2" max="2" width="20.42578125" customWidth="1"/>
    <col min="3" max="3" width="32.42578125" style="19" customWidth="1"/>
    <col min="4" max="4" width="10" style="183" customWidth="1"/>
    <col min="5" max="5" width="21.5703125" customWidth="1"/>
    <col min="6" max="6" width="17.85546875" customWidth="1"/>
    <col min="7" max="7" width="20.42578125" customWidth="1"/>
  </cols>
  <sheetData>
    <row r="1" spans="1:8" ht="15">
      <c r="A1" s="244" t="s">
        <v>18</v>
      </c>
    </row>
    <row r="2" spans="1:8" ht="15">
      <c r="A2" s="244">
        <v>1</v>
      </c>
      <c r="B2" s="386">
        <v>3</v>
      </c>
      <c r="C2" s="386">
        <v>2</v>
      </c>
      <c r="E2" s="386">
        <v>4</v>
      </c>
      <c r="F2" s="386">
        <v>5</v>
      </c>
      <c r="G2" s="386">
        <v>6</v>
      </c>
    </row>
    <row r="3" spans="1:8" ht="13.5" thickBot="1">
      <c r="B3" s="383" t="s">
        <v>278</v>
      </c>
      <c r="D3" s="183" t="s">
        <v>280</v>
      </c>
    </row>
    <row r="4" spans="1:8" ht="36" customHeight="1" thickBot="1">
      <c r="A4" s="384" t="s">
        <v>0</v>
      </c>
      <c r="B4" s="384" t="s">
        <v>1</v>
      </c>
      <c r="C4" s="384" t="s">
        <v>9</v>
      </c>
      <c r="D4" s="204" t="s">
        <v>13</v>
      </c>
      <c r="E4" s="384" t="s">
        <v>10</v>
      </c>
      <c r="F4" s="384" t="s">
        <v>283</v>
      </c>
      <c r="G4" s="384" t="s">
        <v>11</v>
      </c>
    </row>
    <row r="5" spans="1:8" ht="36" customHeight="1">
      <c r="A5" s="187"/>
      <c r="B5" s="188"/>
      <c r="C5" s="188"/>
      <c r="D5" s="188"/>
      <c r="E5" s="188"/>
      <c r="F5" s="188"/>
      <c r="G5" s="189"/>
    </row>
    <row r="6" spans="1:8">
      <c r="A6" s="144">
        <v>1</v>
      </c>
      <c r="B6" s="190" t="s">
        <v>19</v>
      </c>
      <c r="C6" s="27" t="s">
        <v>14</v>
      </c>
      <c r="D6" s="27" t="s">
        <v>75</v>
      </c>
      <c r="E6" s="28" t="s">
        <v>44</v>
      </c>
      <c r="F6" s="140">
        <f>86323+30100+29705.02</f>
        <v>146128.01999999999</v>
      </c>
      <c r="G6" s="145">
        <v>122686.81</v>
      </c>
    </row>
    <row r="7" spans="1:8" ht="26.25" thickBot="1">
      <c r="A7" s="146"/>
      <c r="B7" s="50"/>
      <c r="C7" s="51"/>
      <c r="D7" s="51"/>
      <c r="E7" s="192" t="s">
        <v>27</v>
      </c>
      <c r="F7" s="52"/>
      <c r="G7" s="147"/>
    </row>
    <row r="8" spans="1:8" ht="25.5">
      <c r="A8" s="152">
        <v>2</v>
      </c>
      <c r="B8" s="28" t="s">
        <v>42</v>
      </c>
      <c r="C8" s="27" t="s">
        <v>16</v>
      </c>
      <c r="D8" s="27" t="s">
        <v>15</v>
      </c>
      <c r="E8" s="28" t="s">
        <v>43</v>
      </c>
      <c r="F8" s="26"/>
      <c r="G8" s="153">
        <v>61456</v>
      </c>
    </row>
    <row r="9" spans="1:8">
      <c r="A9" s="150">
        <v>3</v>
      </c>
      <c r="B9" s="13"/>
      <c r="C9" s="20" t="s">
        <v>15</v>
      </c>
      <c r="D9" s="20" t="s">
        <v>15</v>
      </c>
      <c r="E9" s="8" t="s">
        <v>45</v>
      </c>
      <c r="F9" s="9"/>
      <c r="G9" s="151">
        <v>5934</v>
      </c>
    </row>
    <row r="10" spans="1:8">
      <c r="A10" s="150">
        <v>4</v>
      </c>
      <c r="B10" s="13"/>
      <c r="C10" s="21" t="s">
        <v>17</v>
      </c>
      <c r="D10" s="21" t="s">
        <v>15</v>
      </c>
      <c r="E10" s="29" t="s">
        <v>46</v>
      </c>
      <c r="F10" s="9"/>
      <c r="G10" s="151">
        <v>3043</v>
      </c>
    </row>
    <row r="11" spans="1:8" ht="15" customHeight="1" thickBot="1">
      <c r="A11" s="154">
        <v>5</v>
      </c>
      <c r="B11" s="25"/>
      <c r="C11" s="30" t="s">
        <v>20</v>
      </c>
      <c r="D11" s="31" t="s">
        <v>15</v>
      </c>
      <c r="E11" s="32" t="s">
        <v>47</v>
      </c>
      <c r="F11" s="33"/>
      <c r="G11" s="155">
        <v>3642</v>
      </c>
    </row>
    <row r="12" spans="1:8" ht="26.25" thickBot="1">
      <c r="A12" s="156"/>
      <c r="B12" s="39" t="s">
        <v>21</v>
      </c>
      <c r="C12" s="40"/>
      <c r="D12" s="40"/>
      <c r="E12" s="193" t="s">
        <v>48</v>
      </c>
      <c r="F12" s="42">
        <f>12996.03+62458.69</f>
        <v>75454.720000000001</v>
      </c>
      <c r="G12" s="165">
        <f>SUM(G8:G11)</f>
        <v>74075</v>
      </c>
    </row>
    <row r="13" spans="1:8" ht="25.5">
      <c r="A13" s="150">
        <v>6</v>
      </c>
      <c r="B13" s="53" t="s">
        <v>28</v>
      </c>
      <c r="C13" s="15" t="s">
        <v>29</v>
      </c>
      <c r="D13" s="21" t="s">
        <v>15</v>
      </c>
      <c r="E13" s="8" t="s">
        <v>49</v>
      </c>
      <c r="F13" s="9"/>
      <c r="G13" s="151">
        <v>18353.12</v>
      </c>
      <c r="H13" s="54"/>
    </row>
    <row r="14" spans="1:8">
      <c r="A14" s="150">
        <v>7</v>
      </c>
      <c r="B14" s="4"/>
      <c r="C14" s="6" t="s">
        <v>30</v>
      </c>
      <c r="D14" s="21" t="s">
        <v>15</v>
      </c>
      <c r="E14" s="8" t="s">
        <v>50</v>
      </c>
      <c r="F14" s="9"/>
      <c r="G14" s="151">
        <v>59633.84</v>
      </c>
      <c r="H14" s="54"/>
    </row>
    <row r="15" spans="1:8" ht="12.75" customHeight="1">
      <c r="A15" s="150">
        <v>8</v>
      </c>
      <c r="B15" s="4"/>
      <c r="C15" s="6" t="s">
        <v>31</v>
      </c>
      <c r="D15" s="21" t="s">
        <v>15</v>
      </c>
      <c r="E15" s="8" t="s">
        <v>51</v>
      </c>
      <c r="F15" s="9"/>
      <c r="G15" s="151">
        <v>18353.12</v>
      </c>
      <c r="H15" s="54"/>
    </row>
    <row r="16" spans="1:8">
      <c r="A16" s="150">
        <v>9</v>
      </c>
      <c r="B16" s="4"/>
      <c r="C16" s="6" t="s">
        <v>32</v>
      </c>
      <c r="D16" s="20" t="s">
        <v>15</v>
      </c>
      <c r="E16" s="29" t="s">
        <v>52</v>
      </c>
      <c r="F16" s="9"/>
      <c r="G16" s="151">
        <v>18353.12</v>
      </c>
      <c r="H16" s="55"/>
    </row>
    <row r="17" spans="1:8">
      <c r="A17" s="150">
        <v>10</v>
      </c>
      <c r="B17" s="4"/>
      <c r="C17" s="6" t="s">
        <v>34</v>
      </c>
      <c r="D17" s="21" t="s">
        <v>22</v>
      </c>
      <c r="E17" s="29" t="s">
        <v>53</v>
      </c>
      <c r="F17" s="9"/>
      <c r="G17" s="151">
        <v>57288.72</v>
      </c>
      <c r="H17" s="54"/>
    </row>
    <row r="18" spans="1:8">
      <c r="A18" s="150">
        <v>11</v>
      </c>
      <c r="B18" s="4"/>
      <c r="C18" s="6" t="s">
        <v>35</v>
      </c>
      <c r="D18" s="21" t="s">
        <v>15</v>
      </c>
      <c r="E18" s="8" t="s">
        <v>54</v>
      </c>
      <c r="F18" s="9"/>
      <c r="G18" s="151">
        <v>18353.12</v>
      </c>
      <c r="H18" s="54"/>
    </row>
    <row r="19" spans="1:8">
      <c r="A19" s="150"/>
      <c r="B19" s="4"/>
      <c r="C19" s="13" t="s">
        <v>33</v>
      </c>
      <c r="D19" s="21"/>
      <c r="E19" s="11"/>
      <c r="F19" s="9"/>
      <c r="G19" s="151">
        <v>29729.4</v>
      </c>
      <c r="H19" s="54"/>
    </row>
    <row r="20" spans="1:8" ht="14.25" customHeight="1" thickBot="1">
      <c r="A20" s="166"/>
      <c r="B20" s="7"/>
      <c r="C20" s="64" t="s">
        <v>24</v>
      </c>
      <c r="D20" s="63"/>
      <c r="E20" s="271"/>
      <c r="F20" s="65">
        <f>56391.78+108608.22</f>
        <v>165000</v>
      </c>
      <c r="G20" s="167">
        <v>53213.599999999999</v>
      </c>
      <c r="H20" s="54"/>
    </row>
    <row r="21" spans="1:8" ht="27.75" customHeight="1" thickBot="1">
      <c r="A21" s="156"/>
      <c r="B21" s="70" t="s">
        <v>23</v>
      </c>
      <c r="C21" s="81"/>
      <c r="D21" s="40"/>
      <c r="E21" s="193" t="s">
        <v>55</v>
      </c>
      <c r="F21" s="42">
        <v>165000</v>
      </c>
      <c r="G21" s="165">
        <f>SUM(G13:G20)</f>
        <v>273278.03999999998</v>
      </c>
      <c r="H21" s="54"/>
    </row>
    <row r="22" spans="1:8" s="348" customFormat="1" ht="27" customHeight="1">
      <c r="A22" s="172">
        <v>12</v>
      </c>
      <c r="B22" s="74" t="s">
        <v>36</v>
      </c>
      <c r="C22" s="349" t="s">
        <v>37</v>
      </c>
      <c r="D22" s="71" t="s">
        <v>75</v>
      </c>
      <c r="E22" s="74" t="s">
        <v>248</v>
      </c>
      <c r="F22" s="77">
        <v>25000</v>
      </c>
      <c r="G22" s="168">
        <v>59433.19</v>
      </c>
      <c r="H22" s="170"/>
    </row>
    <row r="23" spans="1:8" ht="13.5" customHeight="1">
      <c r="A23" s="150">
        <v>13</v>
      </c>
      <c r="B23" s="4"/>
      <c r="C23" s="8" t="s">
        <v>38</v>
      </c>
      <c r="D23" s="21" t="s">
        <v>15</v>
      </c>
      <c r="E23" s="8" t="s">
        <v>56</v>
      </c>
      <c r="F23" s="9">
        <v>23500</v>
      </c>
      <c r="G23" s="151">
        <v>23500</v>
      </c>
      <c r="H23" s="54"/>
    </row>
    <row r="24" spans="1:8" ht="15" customHeight="1">
      <c r="A24" s="150">
        <v>14</v>
      </c>
      <c r="B24" s="4"/>
      <c r="C24" s="8" t="s">
        <v>39</v>
      </c>
      <c r="D24" s="20" t="s">
        <v>75</v>
      </c>
      <c r="E24" s="29" t="s">
        <v>249</v>
      </c>
      <c r="F24" s="9">
        <v>22141.95</v>
      </c>
      <c r="G24" s="151">
        <v>94586.38</v>
      </c>
      <c r="H24" s="55"/>
    </row>
    <row r="25" spans="1:8">
      <c r="A25" s="150">
        <v>15</v>
      </c>
      <c r="B25" s="4"/>
      <c r="C25" s="8" t="s">
        <v>40</v>
      </c>
      <c r="D25" s="20" t="s">
        <v>75</v>
      </c>
      <c r="E25" s="29" t="s">
        <v>250</v>
      </c>
      <c r="F25" s="9">
        <v>38270.589999999997</v>
      </c>
      <c r="G25" s="151">
        <v>48133.07</v>
      </c>
      <c r="H25" s="55"/>
    </row>
    <row r="26" spans="1:8">
      <c r="A26" s="150">
        <v>16</v>
      </c>
      <c r="B26" s="4"/>
      <c r="C26" s="8" t="s">
        <v>41</v>
      </c>
      <c r="D26" s="21" t="s">
        <v>75</v>
      </c>
      <c r="E26" s="29" t="s">
        <v>251</v>
      </c>
      <c r="F26" s="9">
        <v>15000</v>
      </c>
      <c r="G26" s="151">
        <v>57347.11</v>
      </c>
      <c r="H26" s="54"/>
    </row>
    <row r="27" spans="1:8">
      <c r="A27" s="158"/>
      <c r="B27" s="8"/>
      <c r="C27" s="22"/>
      <c r="D27" s="22"/>
      <c r="E27" s="194" t="s">
        <v>57</v>
      </c>
      <c r="F27" s="195"/>
      <c r="G27" s="151"/>
    </row>
    <row r="28" spans="1:8">
      <c r="A28" s="150"/>
      <c r="B28" s="8"/>
      <c r="C28" s="20"/>
      <c r="D28" s="20"/>
      <c r="E28" s="194" t="s">
        <v>58</v>
      </c>
      <c r="F28" s="195"/>
      <c r="G28" s="151"/>
    </row>
    <row r="29" spans="1:8" ht="12.75" customHeight="1">
      <c r="A29" s="158"/>
      <c r="B29" s="8"/>
      <c r="C29" s="22"/>
      <c r="D29" s="22"/>
      <c r="E29" s="194" t="s">
        <v>59</v>
      </c>
      <c r="F29" s="195"/>
      <c r="G29" s="151"/>
    </row>
    <row r="30" spans="1:8" ht="13.5" customHeight="1" thickBot="1">
      <c r="A30" s="166"/>
      <c r="B30" s="64"/>
      <c r="C30" s="91"/>
      <c r="D30" s="91"/>
      <c r="E30" s="298" t="s">
        <v>60</v>
      </c>
      <c r="F30" s="299"/>
      <c r="G30" s="167"/>
    </row>
    <row r="31" spans="1:8" ht="13.5" thickBot="1">
      <c r="A31" s="176"/>
      <c r="B31" s="39" t="s">
        <v>25</v>
      </c>
      <c r="C31" s="93"/>
      <c r="D31" s="93"/>
      <c r="E31" s="270"/>
      <c r="F31" s="42">
        <f>SUM(F22:F30)</f>
        <v>123912.54</v>
      </c>
      <c r="G31" s="165">
        <f>SUM(G22:G30)</f>
        <v>282999.75</v>
      </c>
    </row>
    <row r="32" spans="1:8" ht="39" thickBot="1">
      <c r="A32" s="204" t="s">
        <v>0</v>
      </c>
      <c r="B32" s="204" t="s">
        <v>1</v>
      </c>
      <c r="C32" s="204" t="s">
        <v>9</v>
      </c>
      <c r="D32" s="204" t="s">
        <v>13</v>
      </c>
      <c r="E32" s="204" t="s">
        <v>10</v>
      </c>
      <c r="F32" s="204" t="s">
        <v>12</v>
      </c>
      <c r="G32" s="204" t="s">
        <v>11</v>
      </c>
    </row>
    <row r="33" spans="1:10" ht="25.5">
      <c r="A33" s="150">
        <v>17</v>
      </c>
      <c r="B33" s="8" t="s">
        <v>3</v>
      </c>
      <c r="C33" s="20" t="s">
        <v>15</v>
      </c>
      <c r="D33" s="20" t="s">
        <v>15</v>
      </c>
      <c r="E33" s="13" t="s">
        <v>61</v>
      </c>
      <c r="F33" s="9"/>
      <c r="G33" s="151">
        <v>9837.18</v>
      </c>
    </row>
    <row r="34" spans="1:10">
      <c r="A34" s="150">
        <v>18</v>
      </c>
      <c r="B34" s="8"/>
      <c r="C34" s="20" t="s">
        <v>16</v>
      </c>
      <c r="D34" s="20" t="s">
        <v>15</v>
      </c>
      <c r="E34" s="13" t="s">
        <v>62</v>
      </c>
      <c r="F34" s="9"/>
      <c r="G34" s="151">
        <v>19674.61</v>
      </c>
    </row>
    <row r="35" spans="1:10">
      <c r="A35" s="150">
        <v>19</v>
      </c>
      <c r="B35" s="8"/>
      <c r="C35" s="20" t="s">
        <v>17</v>
      </c>
      <c r="D35" s="20" t="s">
        <v>15</v>
      </c>
      <c r="E35" s="13" t="s">
        <v>63</v>
      </c>
      <c r="F35" s="9"/>
      <c r="G35" s="151">
        <v>9837.08</v>
      </c>
    </row>
    <row r="36" spans="1:10" ht="13.5" thickBot="1">
      <c r="A36" s="154"/>
      <c r="B36" s="25"/>
      <c r="C36" s="51"/>
      <c r="D36" s="51"/>
      <c r="E36" s="47"/>
      <c r="F36" s="33"/>
      <c r="G36" s="155"/>
    </row>
    <row r="37" spans="1:10" ht="26.25" thickBot="1">
      <c r="A37" s="159"/>
      <c r="B37" s="58" t="s">
        <v>26</v>
      </c>
      <c r="C37" s="59"/>
      <c r="D37" s="59"/>
      <c r="E37" s="196" t="s">
        <v>140</v>
      </c>
      <c r="F37" s="60">
        <f>22453.45+23078.26</f>
        <v>45531.71</v>
      </c>
      <c r="G37" s="160">
        <f>SUM(G33:G36)</f>
        <v>39348.870000000003</v>
      </c>
    </row>
    <row r="38" spans="1:10">
      <c r="A38" s="152"/>
      <c r="B38" s="28"/>
      <c r="C38" s="27"/>
      <c r="D38" s="27"/>
      <c r="E38" s="46"/>
      <c r="F38" s="26"/>
      <c r="G38" s="153"/>
    </row>
    <row r="39" spans="1:10" ht="25.5">
      <c r="A39" s="161">
        <v>20</v>
      </c>
      <c r="B39" s="74" t="s">
        <v>2</v>
      </c>
      <c r="C39" s="72" t="s">
        <v>14</v>
      </c>
      <c r="D39" s="72" t="s">
        <v>64</v>
      </c>
      <c r="E39" s="74" t="s">
        <v>65</v>
      </c>
      <c r="F39" s="73"/>
      <c r="G39" s="162">
        <v>25212</v>
      </c>
    </row>
    <row r="40" spans="1:10">
      <c r="A40" s="163">
        <v>21</v>
      </c>
      <c r="B40" s="13"/>
      <c r="C40" s="20" t="s">
        <v>15</v>
      </c>
      <c r="D40" s="20" t="s">
        <v>64</v>
      </c>
      <c r="E40" s="8" t="s">
        <v>66</v>
      </c>
      <c r="F40" s="49"/>
      <c r="G40" s="164">
        <v>21522.7</v>
      </c>
    </row>
    <row r="41" spans="1:10">
      <c r="A41" s="148">
        <v>22</v>
      </c>
      <c r="B41" s="16"/>
      <c r="C41" s="34" t="s">
        <v>67</v>
      </c>
      <c r="D41" s="34" t="s">
        <v>64</v>
      </c>
      <c r="E41" s="35" t="s">
        <v>68</v>
      </c>
      <c r="F41" s="36"/>
      <c r="G41" s="149">
        <v>56573.45</v>
      </c>
    </row>
    <row r="42" spans="1:10">
      <c r="A42" s="150">
        <v>23</v>
      </c>
      <c r="B42" s="8"/>
      <c r="C42" s="21" t="s">
        <v>70</v>
      </c>
      <c r="D42" s="21" t="s">
        <v>72</v>
      </c>
      <c r="E42" s="1" t="s">
        <v>73</v>
      </c>
      <c r="F42" s="9"/>
      <c r="G42" s="151">
        <v>102149.6</v>
      </c>
    </row>
    <row r="43" spans="1:10">
      <c r="A43" s="152">
        <v>24</v>
      </c>
      <c r="B43" s="24"/>
      <c r="C43" s="27" t="s">
        <v>17</v>
      </c>
      <c r="D43" s="27" t="s">
        <v>64</v>
      </c>
      <c r="E43" s="28" t="s">
        <v>69</v>
      </c>
      <c r="F43" s="26"/>
      <c r="G43" s="153">
        <v>17612.060000000001</v>
      </c>
    </row>
    <row r="44" spans="1:10" ht="26.25" thickBot="1">
      <c r="A44" s="150"/>
      <c r="B44" s="13"/>
      <c r="C44" s="20"/>
      <c r="D44" s="20"/>
      <c r="E44" s="197" t="s">
        <v>76</v>
      </c>
      <c r="F44" s="9"/>
      <c r="G44" s="151"/>
    </row>
    <row r="45" spans="1:10" ht="13.5" thickBot="1">
      <c r="A45" s="156"/>
      <c r="B45" s="39" t="s">
        <v>71</v>
      </c>
      <c r="C45" s="40"/>
      <c r="D45" s="40"/>
      <c r="E45" s="41"/>
      <c r="F45" s="42">
        <f>6100+49198.5+37238.66+11669.5+118721.34</f>
        <v>222928</v>
      </c>
      <c r="G45" s="165">
        <f>SUM(G39:G44)</f>
        <v>223069.81</v>
      </c>
      <c r="J45" s="3"/>
    </row>
    <row r="46" spans="1:10">
      <c r="A46" s="152"/>
      <c r="B46" s="37"/>
      <c r="C46" s="27"/>
      <c r="D46" s="27"/>
      <c r="E46" s="12"/>
      <c r="F46" s="26"/>
      <c r="G46" s="153"/>
    </row>
    <row r="47" spans="1:10">
      <c r="A47" s="150">
        <v>25</v>
      </c>
      <c r="B47" s="53" t="s">
        <v>74</v>
      </c>
      <c r="C47" s="54" t="s">
        <v>15</v>
      </c>
      <c r="D47" s="21" t="s">
        <v>75</v>
      </c>
      <c r="E47" s="8" t="s">
        <v>77</v>
      </c>
      <c r="F47" s="9"/>
      <c r="G47" s="151">
        <v>19128.79</v>
      </c>
    </row>
    <row r="48" spans="1:10" ht="13.5" thickBot="1">
      <c r="A48" s="166"/>
      <c r="B48" s="61"/>
      <c r="C48" s="62"/>
      <c r="D48" s="63"/>
      <c r="E48" s="64"/>
      <c r="F48" s="33"/>
      <c r="G48" s="167"/>
    </row>
    <row r="49" spans="1:7" ht="13.5" thickBot="1">
      <c r="A49" s="156"/>
      <c r="B49" s="70" t="s">
        <v>78</v>
      </c>
      <c r="C49" s="68"/>
      <c r="D49" s="40"/>
      <c r="E49" s="69"/>
      <c r="F49" s="60">
        <v>19128.79</v>
      </c>
      <c r="G49" s="165">
        <f>SUM(G47)</f>
        <v>19128.79</v>
      </c>
    </row>
    <row r="50" spans="1:7">
      <c r="A50" s="152"/>
      <c r="B50" s="46"/>
      <c r="C50" s="37"/>
      <c r="D50" s="27"/>
      <c r="E50" s="66"/>
      <c r="F50" s="26"/>
      <c r="G50" s="153"/>
    </row>
    <row r="51" spans="1:7" ht="38.25">
      <c r="A51" s="150">
        <v>26</v>
      </c>
      <c r="B51" s="75" t="s">
        <v>79</v>
      </c>
      <c r="C51" s="76" t="s">
        <v>82</v>
      </c>
      <c r="D51" s="71" t="s">
        <v>14</v>
      </c>
      <c r="E51" s="74" t="s">
        <v>83</v>
      </c>
      <c r="F51" s="77"/>
      <c r="G51" s="168">
        <v>24512</v>
      </c>
    </row>
    <row r="52" spans="1:7">
      <c r="A52" s="150">
        <v>27</v>
      </c>
      <c r="B52" s="4"/>
      <c r="C52" s="76" t="s">
        <v>81</v>
      </c>
      <c r="D52" s="71" t="s">
        <v>75</v>
      </c>
      <c r="E52" s="74" t="s">
        <v>80</v>
      </c>
      <c r="F52" s="77"/>
      <c r="G52" s="168">
        <v>92250</v>
      </c>
    </row>
    <row r="53" spans="1:7">
      <c r="A53" s="150">
        <v>28</v>
      </c>
      <c r="B53" s="4"/>
      <c r="C53" s="71" t="s">
        <v>20</v>
      </c>
      <c r="D53" s="71" t="s">
        <v>75</v>
      </c>
      <c r="E53" s="75" t="s">
        <v>84</v>
      </c>
      <c r="F53" s="77"/>
      <c r="G53" s="168">
        <v>25075</v>
      </c>
    </row>
    <row r="54" spans="1:7" ht="13.5" thickBot="1">
      <c r="A54" s="166">
        <v>29</v>
      </c>
      <c r="B54" s="7"/>
      <c r="C54" s="79" t="s">
        <v>67</v>
      </c>
      <c r="D54" s="79" t="s">
        <v>14</v>
      </c>
      <c r="E54" s="82" t="s">
        <v>85</v>
      </c>
      <c r="F54" s="80"/>
      <c r="G54" s="169">
        <v>30413</v>
      </c>
    </row>
    <row r="55" spans="1:7" ht="13.5" thickBot="1">
      <c r="A55" s="156"/>
      <c r="B55" s="70" t="s">
        <v>86</v>
      </c>
      <c r="C55" s="81"/>
      <c r="D55" s="40"/>
      <c r="E55" s="196" t="s">
        <v>140</v>
      </c>
      <c r="F55" s="42">
        <f>92250+80000</f>
        <v>172250</v>
      </c>
      <c r="G55" s="165">
        <f>SUM(G51:G54)</f>
        <v>172250</v>
      </c>
    </row>
    <row r="56" spans="1:7">
      <c r="A56" s="152"/>
      <c r="B56" s="28"/>
      <c r="C56" s="27"/>
      <c r="D56" s="27"/>
      <c r="E56" s="12"/>
      <c r="F56" s="44"/>
      <c r="G56" s="157"/>
    </row>
    <row r="57" spans="1:7" ht="38.25">
      <c r="A57" s="150">
        <v>30</v>
      </c>
      <c r="B57" s="74" t="s">
        <v>87</v>
      </c>
      <c r="C57" s="170" t="s">
        <v>14</v>
      </c>
      <c r="D57" s="71" t="s">
        <v>15</v>
      </c>
      <c r="E57" s="74" t="s">
        <v>88</v>
      </c>
      <c r="F57" s="83"/>
      <c r="G57" s="171">
        <v>44827.49</v>
      </c>
    </row>
    <row r="58" spans="1:7">
      <c r="A58" s="150">
        <v>31</v>
      </c>
      <c r="B58" s="4"/>
      <c r="C58" s="8" t="s">
        <v>89</v>
      </c>
      <c r="D58" s="21" t="s">
        <v>75</v>
      </c>
      <c r="E58" s="84" t="s">
        <v>247</v>
      </c>
      <c r="F58" s="9"/>
      <c r="G58" s="151">
        <v>56783.9</v>
      </c>
    </row>
    <row r="59" spans="1:7" ht="26.25" thickBot="1">
      <c r="A59" s="166">
        <v>32</v>
      </c>
      <c r="B59" s="61"/>
      <c r="C59" s="64" t="s">
        <v>90</v>
      </c>
      <c r="D59" s="85" t="s">
        <v>15</v>
      </c>
      <c r="E59" s="78" t="s">
        <v>91</v>
      </c>
      <c r="F59" s="80"/>
      <c r="G59" s="169">
        <v>60833.9</v>
      </c>
    </row>
    <row r="60" spans="1:7" ht="13.5" thickBot="1">
      <c r="A60" s="156"/>
      <c r="B60" s="70" t="s">
        <v>92</v>
      </c>
      <c r="C60" s="69"/>
      <c r="D60" s="87"/>
      <c r="E60" s="196" t="s">
        <v>140</v>
      </c>
      <c r="F60" s="42">
        <f>10000+4044.73+34955.27</f>
        <v>49000</v>
      </c>
      <c r="G60" s="165">
        <f>SUM(G57:G59)</f>
        <v>162445.29</v>
      </c>
    </row>
    <row r="61" spans="1:7">
      <c r="A61" s="14"/>
      <c r="B61" s="246"/>
      <c r="C61" s="15"/>
      <c r="D61" s="55"/>
      <c r="E61" s="247"/>
      <c r="F61" s="248"/>
      <c r="G61" s="248"/>
    </row>
    <row r="62" spans="1:7" ht="13.5" thickBot="1">
      <c r="A62" s="14"/>
      <c r="B62" s="385" t="s">
        <v>279</v>
      </c>
      <c r="C62" s="15"/>
      <c r="D62" s="55"/>
      <c r="E62" s="247"/>
      <c r="F62" s="248"/>
      <c r="G62" s="248"/>
    </row>
    <row r="63" spans="1:7" ht="39" thickBot="1">
      <c r="A63" s="204" t="s">
        <v>0</v>
      </c>
      <c r="B63" s="204" t="s">
        <v>1</v>
      </c>
      <c r="C63" s="204" t="s">
        <v>9</v>
      </c>
      <c r="D63" s="204" t="s">
        <v>13</v>
      </c>
      <c r="E63" s="204" t="s">
        <v>10</v>
      </c>
      <c r="F63" s="204" t="s">
        <v>12</v>
      </c>
      <c r="G63" s="204" t="s">
        <v>11</v>
      </c>
    </row>
    <row r="64" spans="1:7" s="88" customFormat="1">
      <c r="A64" s="172">
        <v>33</v>
      </c>
      <c r="B64" s="74" t="s">
        <v>93</v>
      </c>
      <c r="C64" s="71" t="s">
        <v>14</v>
      </c>
      <c r="D64" s="71" t="s">
        <v>96</v>
      </c>
      <c r="E64" s="75" t="s">
        <v>94</v>
      </c>
      <c r="F64" s="89"/>
      <c r="G64" s="171">
        <v>20835.02</v>
      </c>
    </row>
    <row r="65" spans="1:7" s="88" customFormat="1">
      <c r="A65" s="173">
        <v>34</v>
      </c>
      <c r="B65" s="71"/>
      <c r="C65" s="90" t="s">
        <v>20</v>
      </c>
      <c r="D65" s="90" t="s">
        <v>96</v>
      </c>
      <c r="E65" s="74" t="s">
        <v>95</v>
      </c>
      <c r="F65" s="89"/>
      <c r="G65" s="171">
        <v>16650</v>
      </c>
    </row>
    <row r="66" spans="1:7" s="88" customFormat="1">
      <c r="A66" s="172">
        <v>35</v>
      </c>
      <c r="B66" s="71"/>
      <c r="C66" s="71" t="s">
        <v>67</v>
      </c>
      <c r="D66" s="71" t="s">
        <v>96</v>
      </c>
      <c r="E66" s="74" t="s">
        <v>98</v>
      </c>
      <c r="F66" s="83"/>
      <c r="G66" s="171">
        <v>16650</v>
      </c>
    </row>
    <row r="67" spans="1:7">
      <c r="A67" s="158">
        <v>36</v>
      </c>
      <c r="B67" s="8"/>
      <c r="C67" s="22" t="s">
        <v>16</v>
      </c>
      <c r="D67" s="22" t="s">
        <v>96</v>
      </c>
      <c r="E67" s="13" t="s">
        <v>97</v>
      </c>
      <c r="F67" s="9"/>
      <c r="G67" s="174">
        <v>5500</v>
      </c>
    </row>
    <row r="68" spans="1:7">
      <c r="A68" s="150">
        <v>37</v>
      </c>
      <c r="B68" s="8"/>
      <c r="C68" s="20" t="s">
        <v>17</v>
      </c>
      <c r="D68" s="20" t="s">
        <v>96</v>
      </c>
      <c r="E68" s="13" t="s">
        <v>99</v>
      </c>
      <c r="F68" s="9"/>
      <c r="G68" s="174">
        <v>16650</v>
      </c>
    </row>
    <row r="69" spans="1:7" ht="13.5" thickBot="1">
      <c r="A69" s="166"/>
      <c r="B69" s="64"/>
      <c r="C69" s="91"/>
      <c r="D69" s="91"/>
      <c r="E69" s="61"/>
      <c r="F69" s="65"/>
      <c r="G69" s="175"/>
    </row>
    <row r="70" spans="1:7" ht="13.5" thickBot="1">
      <c r="A70" s="176"/>
      <c r="B70" s="39" t="s">
        <v>100</v>
      </c>
      <c r="C70" s="93"/>
      <c r="D70" s="93"/>
      <c r="E70" s="196" t="s">
        <v>140</v>
      </c>
      <c r="F70" s="42">
        <f>20396.33+45165.17</f>
        <v>65561.5</v>
      </c>
      <c r="G70" s="177">
        <f>SUM(G64:G69)</f>
        <v>76285.02</v>
      </c>
    </row>
    <row r="71" spans="1:7">
      <c r="A71" s="152"/>
      <c r="B71" s="28"/>
      <c r="C71" s="27"/>
      <c r="D71" s="27"/>
      <c r="E71" s="46"/>
      <c r="F71" s="26"/>
      <c r="G71" s="153"/>
    </row>
    <row r="72" spans="1:7" s="95" customFormat="1" ht="26.25" thickBot="1">
      <c r="A72" s="166">
        <v>38</v>
      </c>
      <c r="B72" s="64" t="s">
        <v>101</v>
      </c>
      <c r="C72" s="96" t="s">
        <v>102</v>
      </c>
      <c r="D72" s="79" t="s">
        <v>75</v>
      </c>
      <c r="E72" s="78" t="s">
        <v>112</v>
      </c>
      <c r="F72" s="97">
        <v>25686.59</v>
      </c>
      <c r="G72" s="178">
        <v>26211.94</v>
      </c>
    </row>
    <row r="73" spans="1:7" ht="13.5" thickBot="1">
      <c r="A73" s="156"/>
      <c r="B73" s="39" t="s">
        <v>103</v>
      </c>
      <c r="C73" s="87"/>
      <c r="D73" s="87"/>
      <c r="E73" s="196" t="s">
        <v>140</v>
      </c>
      <c r="F73" s="42">
        <f>SUM(F72)</f>
        <v>25686.59</v>
      </c>
      <c r="G73" s="165">
        <f>SUM(G72)</f>
        <v>26211.94</v>
      </c>
    </row>
    <row r="74" spans="1:7" s="88" customFormat="1">
      <c r="A74" s="172">
        <v>39</v>
      </c>
      <c r="B74" s="71" t="s">
        <v>104</v>
      </c>
      <c r="C74" s="71" t="s">
        <v>14</v>
      </c>
      <c r="D74" s="71" t="s">
        <v>14</v>
      </c>
      <c r="E74" s="75" t="s">
        <v>105</v>
      </c>
      <c r="F74" s="89"/>
      <c r="G74" s="171">
        <v>17651.77</v>
      </c>
    </row>
    <row r="75" spans="1:7">
      <c r="A75" s="150">
        <v>40</v>
      </c>
      <c r="B75" s="23"/>
      <c r="C75" s="20" t="s">
        <v>67</v>
      </c>
      <c r="D75" s="20" t="s">
        <v>14</v>
      </c>
      <c r="E75" s="98" t="s">
        <v>106</v>
      </c>
      <c r="F75" s="99"/>
      <c r="G75" s="179">
        <v>38504.870000000003</v>
      </c>
    </row>
    <row r="76" spans="1:7" ht="13.5" thickBot="1">
      <c r="A76" s="166">
        <v>41</v>
      </c>
      <c r="B76" s="64"/>
      <c r="C76" s="91" t="s">
        <v>17</v>
      </c>
      <c r="D76" s="91" t="s">
        <v>14</v>
      </c>
      <c r="E76" s="100" t="s">
        <v>107</v>
      </c>
      <c r="F76" s="92"/>
      <c r="G76" s="167">
        <v>66185.919999999998</v>
      </c>
    </row>
    <row r="77" spans="1:7" ht="13.5" thickBot="1">
      <c r="A77" s="156"/>
      <c r="B77" s="39" t="s">
        <v>108</v>
      </c>
      <c r="C77" s="87"/>
      <c r="D77" s="87"/>
      <c r="E77" s="196" t="s">
        <v>140</v>
      </c>
      <c r="F77" s="94">
        <v>58500</v>
      </c>
      <c r="G77" s="328">
        <f>SUM(G74:G76)</f>
        <v>122342.56</v>
      </c>
    </row>
    <row r="78" spans="1:7" ht="13.5" thickBot="1">
      <c r="A78" s="336"/>
      <c r="B78" s="345"/>
      <c r="C78" s="34"/>
      <c r="D78" s="34"/>
      <c r="E78" s="346"/>
      <c r="F78" s="337"/>
      <c r="G78" s="338"/>
    </row>
    <row r="79" spans="1:7">
      <c r="A79" s="201"/>
      <c r="B79" s="250"/>
      <c r="C79" s="250"/>
      <c r="D79" s="251"/>
      <c r="E79" s="250"/>
      <c r="F79" s="252"/>
      <c r="G79" s="253"/>
    </row>
    <row r="80" spans="1:7">
      <c r="A80" s="336">
        <v>42</v>
      </c>
      <c r="B80" s="8" t="s">
        <v>231</v>
      </c>
      <c r="C80" s="21" t="s">
        <v>16</v>
      </c>
      <c r="D80" s="21" t="s">
        <v>141</v>
      </c>
      <c r="E80" s="8" t="s">
        <v>240</v>
      </c>
      <c r="F80" s="199"/>
      <c r="G80" s="362">
        <v>42560.62</v>
      </c>
    </row>
    <row r="81" spans="1:10">
      <c r="A81" s="336">
        <v>43</v>
      </c>
      <c r="B81" s="8" t="s">
        <v>231</v>
      </c>
      <c r="C81" s="63" t="s">
        <v>17</v>
      </c>
      <c r="D81" s="63" t="s">
        <v>141</v>
      </c>
      <c r="E81" s="8" t="s">
        <v>241</v>
      </c>
      <c r="F81" s="332"/>
      <c r="G81" s="363">
        <v>10654.89</v>
      </c>
    </row>
    <row r="82" spans="1:10">
      <c r="A82" s="150">
        <v>43.62</v>
      </c>
      <c r="B82" s="8" t="s">
        <v>231</v>
      </c>
      <c r="C82" s="21" t="s">
        <v>96</v>
      </c>
      <c r="D82" s="21" t="s">
        <v>14</v>
      </c>
      <c r="E82" s="8" t="s">
        <v>238</v>
      </c>
      <c r="F82" s="199"/>
      <c r="G82" s="364">
        <v>19876.490000000002</v>
      </c>
    </row>
    <row r="83" spans="1:10">
      <c r="A83" s="152">
        <v>45</v>
      </c>
      <c r="B83" s="8" t="s">
        <v>232</v>
      </c>
      <c r="C83" s="21" t="s">
        <v>67</v>
      </c>
      <c r="D83" s="21" t="s">
        <v>14</v>
      </c>
      <c r="E83" s="8" t="s">
        <v>239</v>
      </c>
      <c r="F83" s="199"/>
      <c r="G83" s="364">
        <v>28165.759999999998</v>
      </c>
    </row>
    <row r="84" spans="1:10" ht="26.25" thickBot="1">
      <c r="A84" s="342"/>
      <c r="B84" s="215" t="s">
        <v>233</v>
      </c>
      <c r="C84" s="330"/>
      <c r="D84" s="330"/>
      <c r="E84" s="333" t="s">
        <v>139</v>
      </c>
      <c r="F84" s="334">
        <v>20000</v>
      </c>
      <c r="G84" s="365">
        <f>SUM(G80:G83)</f>
        <v>101257.76</v>
      </c>
    </row>
    <row r="85" spans="1:10">
      <c r="A85" s="336">
        <v>46</v>
      </c>
      <c r="B85" s="343" t="s">
        <v>242</v>
      </c>
      <c r="C85" s="34" t="s">
        <v>259</v>
      </c>
      <c r="D85" s="34" t="s">
        <v>14</v>
      </c>
      <c r="E85" s="74" t="s">
        <v>243</v>
      </c>
      <c r="F85" s="337"/>
      <c r="G85" s="366">
        <v>23700</v>
      </c>
    </row>
    <row r="86" spans="1:10">
      <c r="A86" s="336">
        <v>47</v>
      </c>
      <c r="B86" s="343" t="s">
        <v>242</v>
      </c>
      <c r="C86" s="34" t="s">
        <v>260</v>
      </c>
      <c r="D86" s="34" t="s">
        <v>14</v>
      </c>
      <c r="E86" s="74" t="s">
        <v>245</v>
      </c>
      <c r="F86" s="337"/>
      <c r="G86" s="366">
        <v>24200</v>
      </c>
    </row>
    <row r="87" spans="1:10">
      <c r="A87" s="150">
        <v>48</v>
      </c>
      <c r="B87" s="74" t="s">
        <v>244</v>
      </c>
      <c r="C87" s="72" t="s">
        <v>14</v>
      </c>
      <c r="D87" s="72" t="s">
        <v>15</v>
      </c>
      <c r="E87" s="74" t="s">
        <v>109</v>
      </c>
      <c r="F87" s="73"/>
      <c r="G87" s="367">
        <v>22000</v>
      </c>
    </row>
    <row r="88" spans="1:10">
      <c r="A88" s="152">
        <v>49</v>
      </c>
      <c r="B88" s="74" t="s">
        <v>244</v>
      </c>
      <c r="C88" s="20" t="s">
        <v>96</v>
      </c>
      <c r="D88" s="20" t="s">
        <v>15</v>
      </c>
      <c r="E88" s="74" t="s">
        <v>110</v>
      </c>
      <c r="F88" s="49"/>
      <c r="G88" s="368">
        <v>30000</v>
      </c>
    </row>
    <row r="89" spans="1:10" ht="13.5" thickBot="1">
      <c r="A89" s="342">
        <v>50</v>
      </c>
      <c r="B89" s="74" t="s">
        <v>244</v>
      </c>
      <c r="C89" s="34" t="s">
        <v>17</v>
      </c>
      <c r="D89" s="34" t="s">
        <v>15</v>
      </c>
      <c r="E89" s="78" t="s">
        <v>111</v>
      </c>
      <c r="F89" s="36"/>
      <c r="G89" s="369">
        <v>72000</v>
      </c>
    </row>
    <row r="90" spans="1:10" ht="26.25" thickBot="1">
      <c r="A90" s="150"/>
      <c r="B90" s="107" t="s">
        <v>234</v>
      </c>
      <c r="C90" s="102"/>
      <c r="D90" s="102"/>
      <c r="E90" s="196" t="s">
        <v>140</v>
      </c>
      <c r="F90" s="103">
        <v>50200</v>
      </c>
      <c r="G90" s="370">
        <f>SUM(G85:G89)</f>
        <v>171900</v>
      </c>
    </row>
    <row r="91" spans="1:10" s="88" customFormat="1">
      <c r="A91" s="150">
        <v>51</v>
      </c>
      <c r="B91" s="74" t="s">
        <v>235</v>
      </c>
      <c r="C91" s="71" t="s">
        <v>96</v>
      </c>
      <c r="D91" s="71" t="s">
        <v>14</v>
      </c>
      <c r="E91" s="74" t="s">
        <v>246</v>
      </c>
      <c r="F91" s="83"/>
      <c r="G91" s="371">
        <v>33111</v>
      </c>
    </row>
    <row r="92" spans="1:10" ht="13.5" thickBot="1">
      <c r="A92" s="159">
        <v>52</v>
      </c>
      <c r="B92" s="341" t="s">
        <v>235</v>
      </c>
      <c r="C92" s="104" t="s">
        <v>16</v>
      </c>
      <c r="D92" s="104" t="s">
        <v>14</v>
      </c>
      <c r="E92" s="74" t="s">
        <v>237</v>
      </c>
      <c r="F92" s="105"/>
      <c r="G92" s="372">
        <v>22074</v>
      </c>
    </row>
    <row r="93" spans="1:10" ht="26.25" thickBot="1">
      <c r="A93" s="156"/>
      <c r="B93" s="340" t="s">
        <v>236</v>
      </c>
      <c r="C93" s="40"/>
      <c r="D93" s="40"/>
      <c r="E93" s="196" t="s">
        <v>140</v>
      </c>
      <c r="F93" s="101">
        <v>62889.279999999999</v>
      </c>
      <c r="G93" s="373">
        <f>SUM(G91:G92)</f>
        <v>55185</v>
      </c>
      <c r="J93" s="3"/>
    </row>
    <row r="94" spans="1:10">
      <c r="A94" s="336"/>
      <c r="B94" s="106"/>
      <c r="C94" s="86"/>
      <c r="D94" s="86"/>
      <c r="E94" s="28"/>
      <c r="F94" s="26"/>
      <c r="G94" s="153"/>
    </row>
    <row r="95" spans="1:10">
      <c r="A95" s="152">
        <v>53</v>
      </c>
      <c r="B95" s="108" t="s">
        <v>5</v>
      </c>
      <c r="C95" s="76" t="s">
        <v>115</v>
      </c>
      <c r="D95" s="71" t="s">
        <v>14</v>
      </c>
      <c r="E95" s="74" t="s">
        <v>116</v>
      </c>
      <c r="F95" s="109"/>
      <c r="G95" s="168">
        <v>13000</v>
      </c>
    </row>
    <row r="96" spans="1:10" ht="24.75" thickBot="1">
      <c r="A96" s="166">
        <v>54</v>
      </c>
      <c r="B96" s="56"/>
      <c r="C96" s="76" t="s">
        <v>113</v>
      </c>
      <c r="D96" s="71" t="s">
        <v>14</v>
      </c>
      <c r="E96" s="74" t="s">
        <v>114</v>
      </c>
      <c r="F96" s="109"/>
      <c r="G96" s="168">
        <v>23500</v>
      </c>
    </row>
    <row r="97" spans="1:7" ht="13.5" thickBot="1">
      <c r="A97" s="156">
        <v>55</v>
      </c>
      <c r="B97" s="61"/>
      <c r="C97" s="6" t="s">
        <v>252</v>
      </c>
      <c r="D97" s="21" t="s">
        <v>14</v>
      </c>
      <c r="E97" s="347" t="s">
        <v>114</v>
      </c>
      <c r="F97" s="48"/>
      <c r="G97" s="179">
        <v>16500</v>
      </c>
    </row>
    <row r="98" spans="1:7" ht="26.25" thickBot="1">
      <c r="A98" s="172"/>
      <c r="B98" s="107" t="s">
        <v>117</v>
      </c>
      <c r="C98" s="69"/>
      <c r="D98" s="87"/>
      <c r="E98" s="196" t="s">
        <v>140</v>
      </c>
      <c r="F98" s="42">
        <v>15000</v>
      </c>
      <c r="G98" s="165">
        <f>SUM(G95:G97)</f>
        <v>53000</v>
      </c>
    </row>
    <row r="99" spans="1:7" ht="25.5">
      <c r="A99" s="350">
        <v>56</v>
      </c>
      <c r="B99" s="75" t="s">
        <v>4</v>
      </c>
      <c r="C99" s="74" t="s">
        <v>118</v>
      </c>
      <c r="D99" s="74" t="s">
        <v>75</v>
      </c>
      <c r="E99" s="74" t="s">
        <v>253</v>
      </c>
      <c r="F99" s="89"/>
      <c r="G99" s="171">
        <v>10000</v>
      </c>
    </row>
    <row r="100" spans="1:7" ht="26.25" thickBot="1">
      <c r="A100" s="166"/>
      <c r="B100" s="8"/>
      <c r="C100" s="11"/>
      <c r="D100" s="184"/>
      <c r="E100" s="198" t="s">
        <v>119</v>
      </c>
      <c r="F100" s="141"/>
      <c r="G100" s="180"/>
    </row>
    <row r="101" spans="1:7" ht="26.25" thickBot="1">
      <c r="A101" s="202"/>
      <c r="B101" s="39" t="s">
        <v>120</v>
      </c>
      <c r="C101" s="39"/>
      <c r="D101" s="185"/>
      <c r="E101" s="39"/>
      <c r="F101" s="101">
        <v>10000</v>
      </c>
      <c r="G101" s="143">
        <v>10000</v>
      </c>
    </row>
    <row r="102" spans="1:7" ht="38.25" customHeight="1" thickBot="1">
      <c r="A102" s="204" t="s">
        <v>0</v>
      </c>
      <c r="B102" s="204" t="s">
        <v>1</v>
      </c>
      <c r="C102" s="204" t="s">
        <v>9</v>
      </c>
      <c r="D102" s="204" t="s">
        <v>13</v>
      </c>
      <c r="E102" s="204" t="s">
        <v>10</v>
      </c>
      <c r="F102" s="204" t="s">
        <v>12</v>
      </c>
      <c r="G102" s="204" t="s">
        <v>11</v>
      </c>
    </row>
    <row r="103" spans="1:7" ht="38.25">
      <c r="A103" s="201">
        <v>57</v>
      </c>
      <c r="B103" s="8" t="s">
        <v>225</v>
      </c>
      <c r="C103" s="11" t="s">
        <v>224</v>
      </c>
      <c r="D103" s="184" t="s">
        <v>14</v>
      </c>
      <c r="E103" s="11" t="s">
        <v>121</v>
      </c>
      <c r="F103" s="11"/>
      <c r="G103" s="180">
        <v>65699.990000000005</v>
      </c>
    </row>
    <row r="104" spans="1:7">
      <c r="A104" s="201">
        <v>58</v>
      </c>
      <c r="B104" s="8"/>
      <c r="C104" s="11" t="s">
        <v>122</v>
      </c>
      <c r="D104" s="184" t="s">
        <v>14</v>
      </c>
      <c r="E104" s="11" t="s">
        <v>123</v>
      </c>
      <c r="F104" s="11"/>
      <c r="G104" s="180">
        <v>9745.34</v>
      </c>
    </row>
    <row r="105" spans="1:7" ht="25.5">
      <c r="A105" s="201">
        <v>59</v>
      </c>
      <c r="B105" s="8"/>
      <c r="C105" s="11" t="s">
        <v>226</v>
      </c>
      <c r="D105" s="184" t="s">
        <v>14</v>
      </c>
      <c r="E105" s="11" t="s">
        <v>124</v>
      </c>
      <c r="F105" s="11"/>
      <c r="G105" s="180">
        <v>60352.22</v>
      </c>
    </row>
    <row r="106" spans="1:7" ht="25.5">
      <c r="A106" s="201">
        <v>60</v>
      </c>
      <c r="B106" s="8"/>
      <c r="C106" s="11" t="s">
        <v>227</v>
      </c>
      <c r="D106" s="184" t="s">
        <v>14</v>
      </c>
      <c r="E106" s="11" t="s">
        <v>124</v>
      </c>
      <c r="F106" s="11"/>
      <c r="G106" s="180">
        <v>37871.949999999997</v>
      </c>
    </row>
    <row r="107" spans="1:7" ht="25.5">
      <c r="A107" s="201">
        <v>61</v>
      </c>
      <c r="B107" s="8"/>
      <c r="C107" s="11" t="s">
        <v>254</v>
      </c>
      <c r="D107" s="184" t="s">
        <v>14</v>
      </c>
      <c r="E107" s="11" t="s">
        <v>281</v>
      </c>
      <c r="F107" s="11"/>
      <c r="G107" s="180">
        <v>22136.12</v>
      </c>
    </row>
    <row r="108" spans="1:7" ht="38.25">
      <c r="A108" s="201">
        <v>62</v>
      </c>
      <c r="B108" s="8"/>
      <c r="C108" s="11" t="s">
        <v>255</v>
      </c>
      <c r="D108" s="184" t="s">
        <v>14</v>
      </c>
      <c r="E108" s="11" t="s">
        <v>282</v>
      </c>
      <c r="F108" s="11"/>
      <c r="G108" s="180">
        <v>19133.93</v>
      </c>
    </row>
    <row r="109" spans="1:7" ht="25.5">
      <c r="A109" s="201">
        <v>63</v>
      </c>
      <c r="B109" s="8"/>
      <c r="C109" s="11" t="s">
        <v>127</v>
      </c>
      <c r="D109" s="184" t="s">
        <v>14</v>
      </c>
      <c r="E109" s="11" t="s">
        <v>128</v>
      </c>
      <c r="F109" s="11"/>
      <c r="G109" s="180">
        <v>71414.95</v>
      </c>
    </row>
    <row r="110" spans="1:7">
      <c r="A110" s="201">
        <v>64</v>
      </c>
      <c r="B110" s="11"/>
      <c r="C110" s="11" t="s">
        <v>129</v>
      </c>
      <c r="D110" s="184" t="s">
        <v>75</v>
      </c>
      <c r="E110" s="11" t="s">
        <v>256</v>
      </c>
      <c r="F110" s="141">
        <v>25797.93</v>
      </c>
      <c r="G110" s="180">
        <v>34620.300000000003</v>
      </c>
    </row>
    <row r="111" spans="1:7">
      <c r="A111" s="356">
        <v>65</v>
      </c>
      <c r="B111" s="358"/>
      <c r="C111" s="358" t="s">
        <v>276</v>
      </c>
      <c r="D111" s="359" t="s">
        <v>75</v>
      </c>
      <c r="E111" s="358" t="s">
        <v>277</v>
      </c>
      <c r="F111" s="360"/>
      <c r="G111" s="361">
        <v>31651.98</v>
      </c>
    </row>
    <row r="112" spans="1:7" ht="25.5">
      <c r="A112" s="201"/>
      <c r="B112" s="11"/>
      <c r="C112" s="11"/>
      <c r="D112" s="184"/>
      <c r="E112" s="11" t="s">
        <v>130</v>
      </c>
      <c r="F112" s="11"/>
      <c r="G112" s="181"/>
    </row>
    <row r="113" spans="1:7" ht="25.5">
      <c r="A113" s="201"/>
      <c r="B113" s="11"/>
      <c r="C113" s="11"/>
      <c r="D113" s="184"/>
      <c r="E113" s="11" t="s">
        <v>131</v>
      </c>
      <c r="F113" s="11"/>
      <c r="G113" s="181"/>
    </row>
    <row r="114" spans="1:7" ht="25.5">
      <c r="A114" s="201"/>
      <c r="B114" s="11"/>
      <c r="C114" s="11"/>
      <c r="D114" s="184"/>
      <c r="E114" s="11" t="s">
        <v>132</v>
      </c>
      <c r="F114" s="11"/>
      <c r="G114" s="181"/>
    </row>
    <row r="115" spans="1:7" ht="25.5">
      <c r="A115" s="201"/>
      <c r="B115" s="11"/>
      <c r="C115" s="11"/>
      <c r="D115" s="184"/>
      <c r="E115" s="11" t="s">
        <v>133</v>
      </c>
      <c r="F115" s="11"/>
      <c r="G115" s="181"/>
    </row>
    <row r="116" spans="1:7" ht="25.5">
      <c r="A116" s="201"/>
      <c r="B116" s="11"/>
      <c r="C116" s="11"/>
      <c r="D116" s="184"/>
      <c r="E116" s="11" t="s">
        <v>134</v>
      </c>
      <c r="F116" s="11"/>
      <c r="G116" s="181"/>
    </row>
    <row r="117" spans="1:7" ht="25.5">
      <c r="A117" s="201"/>
      <c r="B117" s="11"/>
      <c r="C117" s="11"/>
      <c r="D117" s="184"/>
      <c r="E117" s="11" t="s">
        <v>135</v>
      </c>
      <c r="F117" s="11"/>
      <c r="G117" s="181"/>
    </row>
    <row r="118" spans="1:7" ht="25.5">
      <c r="A118" s="201"/>
      <c r="B118" s="11"/>
      <c r="C118" s="11"/>
      <c r="D118" s="184"/>
      <c r="E118" s="11" t="s">
        <v>136</v>
      </c>
      <c r="F118" s="11"/>
      <c r="G118" s="181"/>
    </row>
    <row r="119" spans="1:7" ht="26.25" thickBot="1">
      <c r="A119" s="201"/>
      <c r="B119" s="271"/>
      <c r="C119" s="271"/>
      <c r="D119" s="272"/>
      <c r="E119" s="271" t="s">
        <v>137</v>
      </c>
      <c r="F119" s="271"/>
      <c r="G119" s="273"/>
    </row>
    <row r="120" spans="1:7" ht="39" thickBot="1">
      <c r="A120" s="201"/>
      <c r="B120" s="39" t="s">
        <v>138</v>
      </c>
      <c r="C120" s="39"/>
      <c r="D120" s="185"/>
      <c r="E120" s="274" t="s">
        <v>139</v>
      </c>
      <c r="F120" s="101">
        <f>25797.93+125951.23+42048.77</f>
        <v>193797.93</v>
      </c>
      <c r="G120" s="143">
        <f>SUM(G103:G111)</f>
        <v>352626.77999999997</v>
      </c>
    </row>
    <row r="122" spans="1:7" ht="13.5" thickBot="1">
      <c r="A122" s="54"/>
      <c r="B122" s="289"/>
      <c r="C122" s="54"/>
      <c r="D122" s="54"/>
      <c r="E122" s="301"/>
      <c r="F122" s="302"/>
      <c r="G122" s="303"/>
    </row>
    <row r="123" spans="1:7" ht="39" thickBot="1">
      <c r="A123" s="204" t="s">
        <v>0</v>
      </c>
      <c r="B123" s="204" t="s">
        <v>1</v>
      </c>
      <c r="C123" s="204" t="s">
        <v>9</v>
      </c>
      <c r="D123" s="204" t="s">
        <v>13</v>
      </c>
      <c r="E123" s="204" t="s">
        <v>10</v>
      </c>
      <c r="F123" s="204" t="s">
        <v>12</v>
      </c>
      <c r="G123" s="204" t="s">
        <v>11</v>
      </c>
    </row>
    <row r="124" spans="1:7" ht="25.5">
      <c r="A124" s="249">
        <v>66</v>
      </c>
      <c r="B124" s="256" t="s">
        <v>223</v>
      </c>
      <c r="C124" s="251" t="s">
        <v>67</v>
      </c>
      <c r="D124" s="251" t="s">
        <v>14</v>
      </c>
      <c r="E124" s="250" t="s">
        <v>142</v>
      </c>
      <c r="F124" s="252"/>
      <c r="G124" s="260" t="s">
        <v>143</v>
      </c>
    </row>
    <row r="125" spans="1:7" ht="13.5" thickBot="1">
      <c r="A125" s="203"/>
      <c r="B125" s="182"/>
      <c r="C125" s="182"/>
      <c r="D125" s="186"/>
      <c r="E125" s="182"/>
      <c r="F125" s="182"/>
      <c r="G125" s="191"/>
    </row>
    <row r="126" spans="1:7" ht="25.5">
      <c r="A126" s="205">
        <v>67</v>
      </c>
      <c r="B126" s="256" t="s">
        <v>144</v>
      </c>
      <c r="C126" s="251" t="s">
        <v>145</v>
      </c>
      <c r="D126" s="251" t="s">
        <v>146</v>
      </c>
      <c r="E126" s="257" t="s">
        <v>147</v>
      </c>
      <c r="F126" s="317">
        <v>22240.55</v>
      </c>
      <c r="G126" s="354">
        <v>22672.89</v>
      </c>
    </row>
    <row r="127" spans="1:7" ht="13.5" thickBot="1">
      <c r="A127" s="150">
        <v>68</v>
      </c>
      <c r="B127" s="8"/>
      <c r="C127" s="21" t="s">
        <v>148</v>
      </c>
      <c r="D127" s="207" t="s">
        <v>141</v>
      </c>
      <c r="E127" s="29" t="s">
        <v>149</v>
      </c>
      <c r="F127" s="10"/>
      <c r="G127" s="258">
        <v>19580.939999999999</v>
      </c>
    </row>
    <row r="128" spans="1:7">
      <c r="A128" s="249">
        <v>69</v>
      </c>
      <c r="B128" s="8"/>
      <c r="C128" s="21" t="s">
        <v>150</v>
      </c>
      <c r="D128" s="20" t="s">
        <v>141</v>
      </c>
      <c r="E128" s="29" t="s">
        <v>149</v>
      </c>
      <c r="F128" s="10"/>
      <c r="G128" s="258">
        <v>19580.939999999999</v>
      </c>
    </row>
    <row r="129" spans="1:9" ht="13.5" thickBot="1">
      <c r="A129" s="203">
        <v>70</v>
      </c>
      <c r="B129" s="8"/>
      <c r="C129" s="21" t="s">
        <v>151</v>
      </c>
      <c r="D129" s="209" t="s">
        <v>141</v>
      </c>
      <c r="E129" s="29" t="s">
        <v>152</v>
      </c>
      <c r="F129" s="10"/>
      <c r="G129" s="258">
        <v>19580.939999999999</v>
      </c>
    </row>
    <row r="130" spans="1:9">
      <c r="A130" s="249">
        <v>70.594594594594597</v>
      </c>
      <c r="B130" s="8"/>
      <c r="C130" s="21" t="s">
        <v>153</v>
      </c>
      <c r="D130" s="21" t="s">
        <v>141</v>
      </c>
      <c r="E130" s="29" t="s">
        <v>152</v>
      </c>
      <c r="F130" s="10"/>
      <c r="G130" s="258">
        <v>19580.939999999999</v>
      </c>
    </row>
    <row r="131" spans="1:9" ht="13.5" thickBot="1">
      <c r="A131" s="150">
        <v>71.594594594594597</v>
      </c>
      <c r="B131" s="8"/>
      <c r="C131" s="21" t="s">
        <v>261</v>
      </c>
      <c r="D131" s="86" t="s">
        <v>141</v>
      </c>
      <c r="E131" s="66" t="s">
        <v>258</v>
      </c>
      <c r="F131" s="10">
        <v>36927.69</v>
      </c>
      <c r="G131" s="258">
        <v>34721.75</v>
      </c>
      <c r="H131" s="352" t="s">
        <v>275</v>
      </c>
    </row>
    <row r="132" spans="1:9">
      <c r="A132" s="249">
        <v>73</v>
      </c>
      <c r="B132" s="213"/>
      <c r="C132" s="21" t="s">
        <v>262</v>
      </c>
      <c r="D132" s="209" t="s">
        <v>141</v>
      </c>
      <c r="E132" s="66" t="s">
        <v>160</v>
      </c>
      <c r="F132" s="318">
        <v>153000</v>
      </c>
      <c r="G132" s="258">
        <v>72412.350000000006</v>
      </c>
      <c r="H132" s="352"/>
    </row>
    <row r="133" spans="1:9" ht="13.5" thickBot="1">
      <c r="A133" s="203">
        <v>74</v>
      </c>
      <c r="B133" s="8"/>
      <c r="C133" s="210" t="s">
        <v>263</v>
      </c>
      <c r="D133" s="211" t="s">
        <v>141</v>
      </c>
      <c r="E133" s="212" t="s">
        <v>162</v>
      </c>
      <c r="F133" s="9"/>
      <c r="G133" s="258">
        <v>76548.73</v>
      </c>
      <c r="H133" s="352"/>
    </row>
    <row r="134" spans="1:9" ht="13.5" thickBot="1">
      <c r="A134" s="150"/>
      <c r="B134" s="8"/>
      <c r="C134" s="22"/>
      <c r="D134" s="22"/>
      <c r="E134" s="13" t="s">
        <v>163</v>
      </c>
      <c r="F134" s="9"/>
      <c r="G134" s="151"/>
    </row>
    <row r="135" spans="1:9" ht="13.5" thickBot="1">
      <c r="A135" s="249"/>
      <c r="B135" s="25"/>
      <c r="C135" s="51"/>
      <c r="D135" s="51"/>
      <c r="E135" s="50" t="s">
        <v>164</v>
      </c>
      <c r="F135" s="33"/>
      <c r="G135" s="155"/>
    </row>
    <row r="136" spans="1:9" ht="26.25" thickBot="1">
      <c r="A136" s="205">
        <v>75</v>
      </c>
      <c r="B136" s="23" t="s">
        <v>154</v>
      </c>
      <c r="C136" s="207" t="s">
        <v>155</v>
      </c>
      <c r="D136" s="86" t="s">
        <v>156</v>
      </c>
      <c r="E136" s="66" t="s">
        <v>157</v>
      </c>
      <c r="F136" s="318">
        <v>34816.94</v>
      </c>
      <c r="G136" s="353">
        <v>36671.57</v>
      </c>
    </row>
    <row r="137" spans="1:9" ht="13.5" thickBot="1">
      <c r="A137" s="249">
        <v>76</v>
      </c>
      <c r="B137" s="8"/>
      <c r="C137" s="210" t="s">
        <v>264</v>
      </c>
      <c r="D137" s="211" t="s">
        <v>141</v>
      </c>
      <c r="E137" s="212" t="s">
        <v>158</v>
      </c>
      <c r="F137" s="318">
        <v>8800</v>
      </c>
      <c r="G137" s="353">
        <v>7000</v>
      </c>
    </row>
    <row r="138" spans="1:9">
      <c r="A138" s="249">
        <v>77</v>
      </c>
      <c r="B138" s="8"/>
      <c r="C138" s="210" t="s">
        <v>265</v>
      </c>
      <c r="D138" s="211" t="s">
        <v>141</v>
      </c>
      <c r="E138" s="212" t="s">
        <v>158</v>
      </c>
      <c r="F138" s="318"/>
      <c r="G138" s="353">
        <v>1800</v>
      </c>
    </row>
    <row r="139" spans="1:9" ht="25.5" customHeight="1" thickBot="1">
      <c r="A139" s="203"/>
      <c r="B139" s="215" t="s">
        <v>165</v>
      </c>
      <c r="C139" s="216"/>
      <c r="D139" s="216"/>
      <c r="E139" s="47"/>
      <c r="F139" s="45">
        <f>SUM(F126:F137)</f>
        <v>255785.18</v>
      </c>
      <c r="G139" s="206">
        <f>SUM(G126:G138)</f>
        <v>330151.05000000005</v>
      </c>
    </row>
    <row r="140" spans="1:9" ht="26.25" thickBot="1">
      <c r="A140" s="203">
        <v>78</v>
      </c>
      <c r="B140" s="261" t="s">
        <v>6</v>
      </c>
      <c r="C140" s="251" t="s">
        <v>266</v>
      </c>
      <c r="D140" s="262" t="s">
        <v>141</v>
      </c>
      <c r="E140" s="263" t="s">
        <v>167</v>
      </c>
      <c r="F140" s="316">
        <v>99236</v>
      </c>
      <c r="G140" s="264">
        <v>12087.63</v>
      </c>
      <c r="I140" s="319"/>
    </row>
    <row r="141" spans="1:9">
      <c r="A141" s="205">
        <v>79</v>
      </c>
      <c r="B141" s="8"/>
      <c r="C141" s="207" t="s">
        <v>267</v>
      </c>
      <c r="D141" s="209" t="s">
        <v>141</v>
      </c>
      <c r="E141" s="212" t="s">
        <v>168</v>
      </c>
      <c r="F141" s="208"/>
      <c r="G141" s="258">
        <v>8353.43</v>
      </c>
      <c r="I141" s="319"/>
    </row>
    <row r="142" spans="1:9" ht="13.5" thickBot="1">
      <c r="A142" s="150">
        <v>80</v>
      </c>
      <c r="B142" s="217"/>
      <c r="C142" s="207" t="s">
        <v>268</v>
      </c>
      <c r="D142" s="209" t="s">
        <v>141</v>
      </c>
      <c r="E142" s="212" t="s">
        <v>169</v>
      </c>
      <c r="F142" s="208"/>
      <c r="G142" s="258">
        <v>56224.56</v>
      </c>
      <c r="H142" s="352" t="s">
        <v>270</v>
      </c>
      <c r="I142" s="3"/>
    </row>
    <row r="143" spans="1:9">
      <c r="A143" s="249">
        <v>81</v>
      </c>
      <c r="B143" s="217"/>
      <c r="C143" s="207" t="s">
        <v>269</v>
      </c>
      <c r="D143" s="209" t="s">
        <v>141</v>
      </c>
      <c r="E143" s="212" t="s">
        <v>170</v>
      </c>
      <c r="F143" s="208"/>
      <c r="G143" s="265">
        <v>21066.06</v>
      </c>
      <c r="H143" s="3"/>
    </row>
    <row r="144" spans="1:9" ht="26.25" thickBot="1">
      <c r="A144" s="203">
        <v>82</v>
      </c>
      <c r="B144" s="8"/>
      <c r="C144" s="219" t="s">
        <v>171</v>
      </c>
      <c r="D144" s="207" t="s">
        <v>172</v>
      </c>
      <c r="E144" s="212" t="s">
        <v>173</v>
      </c>
      <c r="F144" s="220">
        <v>30454.05</v>
      </c>
      <c r="G144" s="266">
        <v>25780.65</v>
      </c>
      <c r="H144" s="3"/>
      <c r="I144" s="319"/>
    </row>
    <row r="145" spans="1:11" ht="25.5">
      <c r="A145" s="205">
        <v>83</v>
      </c>
      <c r="B145" s="29"/>
      <c r="C145" s="219" t="s">
        <v>174</v>
      </c>
      <c r="D145" s="207" t="s">
        <v>172</v>
      </c>
      <c r="E145" s="212" t="s">
        <v>175</v>
      </c>
      <c r="F145" s="220">
        <v>35775.300000000003</v>
      </c>
      <c r="G145" s="266">
        <f>1410.01+33681.05</f>
        <v>35091.060000000005</v>
      </c>
      <c r="H145" s="355" t="s">
        <v>270</v>
      </c>
    </row>
    <row r="146" spans="1:11" ht="13.5" thickBot="1">
      <c r="A146" s="154"/>
      <c r="B146" s="64"/>
      <c r="C146" s="237"/>
      <c r="D146" s="237"/>
      <c r="E146" s="254" t="s">
        <v>176</v>
      </c>
      <c r="F146" s="65"/>
      <c r="G146" s="351" t="s">
        <v>257</v>
      </c>
    </row>
    <row r="147" spans="1:11" ht="15.75" customHeight="1" thickBot="1">
      <c r="A147" s="335"/>
      <c r="B147" s="39" t="s">
        <v>177</v>
      </c>
      <c r="C147" s="93"/>
      <c r="D147" s="93"/>
      <c r="E147" s="270"/>
      <c r="F147" s="42">
        <f>SUM(F140:F145)</f>
        <v>165465.35</v>
      </c>
      <c r="G147" s="165">
        <f>SUM(G140:G145)</f>
        <v>158603.38999999998</v>
      </c>
    </row>
    <row r="149" spans="1:11" ht="13.5" thickBot="1"/>
    <row r="150" spans="1:11" ht="39" thickBot="1">
      <c r="A150" s="204" t="s">
        <v>0</v>
      </c>
      <c r="B150" s="204" t="s">
        <v>1</v>
      </c>
      <c r="C150" s="204" t="s">
        <v>9</v>
      </c>
      <c r="D150" s="204" t="s">
        <v>13</v>
      </c>
      <c r="E150" s="204" t="s">
        <v>10</v>
      </c>
      <c r="F150" s="204" t="s">
        <v>12</v>
      </c>
      <c r="G150" s="204" t="s">
        <v>11</v>
      </c>
    </row>
    <row r="151" spans="1:11">
      <c r="A151" s="205">
        <v>84</v>
      </c>
      <c r="B151" s="263" t="s">
        <v>178</v>
      </c>
      <c r="C151" s="276" t="s">
        <v>179</v>
      </c>
      <c r="D151" s="277" t="s">
        <v>141</v>
      </c>
      <c r="E151" s="278" t="s">
        <v>180</v>
      </c>
      <c r="F151" s="279">
        <v>15000</v>
      </c>
      <c r="G151" s="280">
        <v>43584.58</v>
      </c>
    </row>
    <row r="152" spans="1:11">
      <c r="A152" s="150">
        <v>85</v>
      </c>
      <c r="B152" s="221"/>
      <c r="C152" s="54" t="s">
        <v>181</v>
      </c>
      <c r="D152" s="104" t="s">
        <v>141</v>
      </c>
      <c r="E152" s="15" t="s">
        <v>182</v>
      </c>
      <c r="F152" s="320"/>
      <c r="G152" s="281">
        <v>31616.63</v>
      </c>
    </row>
    <row r="153" spans="1:11" ht="25.5">
      <c r="A153" s="150">
        <v>86</v>
      </c>
      <c r="B153" s="13"/>
      <c r="C153" s="222" t="s">
        <v>22</v>
      </c>
      <c r="D153" s="207" t="s">
        <v>183</v>
      </c>
      <c r="E153" s="212" t="s">
        <v>184</v>
      </c>
      <c r="F153" s="321">
        <v>46998.25</v>
      </c>
      <c r="G153" s="282">
        <v>24881.38</v>
      </c>
      <c r="H153" t="s">
        <v>271</v>
      </c>
    </row>
    <row r="154" spans="1:11">
      <c r="A154" s="150">
        <v>87</v>
      </c>
      <c r="B154" s="221"/>
      <c r="C154" s="223" t="s">
        <v>159</v>
      </c>
      <c r="D154" s="224" t="s">
        <v>185</v>
      </c>
      <c r="E154" s="225" t="s">
        <v>186</v>
      </c>
      <c r="F154" s="322">
        <v>11297.56</v>
      </c>
      <c r="G154" s="283">
        <v>21446.84</v>
      </c>
    </row>
    <row r="155" spans="1:11" ht="25.5">
      <c r="A155" s="150">
        <v>88</v>
      </c>
      <c r="B155" s="13"/>
      <c r="C155" s="219" t="s">
        <v>161</v>
      </c>
      <c r="D155" s="207" t="s">
        <v>172</v>
      </c>
      <c r="E155" s="212" t="s">
        <v>187</v>
      </c>
      <c r="F155" s="323"/>
      <c r="G155" s="282">
        <v>47836.23</v>
      </c>
      <c r="H155" s="352" t="s">
        <v>272</v>
      </c>
      <c r="K155" s="18"/>
    </row>
    <row r="156" spans="1:11">
      <c r="A156" s="150">
        <v>89</v>
      </c>
      <c r="B156" s="24"/>
      <c r="C156" s="227" t="s">
        <v>188</v>
      </c>
      <c r="D156" s="228" t="s">
        <v>141</v>
      </c>
      <c r="E156" s="229" t="s">
        <v>189</v>
      </c>
      <c r="F156" s="324">
        <v>44631.61</v>
      </c>
      <c r="G156" s="284">
        <v>48678.34</v>
      </c>
      <c r="K156" s="18"/>
    </row>
    <row r="157" spans="1:11">
      <c r="A157" s="158"/>
      <c r="B157" s="8"/>
      <c r="C157" s="22"/>
      <c r="D157" s="22"/>
      <c r="E157" s="13"/>
      <c r="F157" s="230"/>
      <c r="G157" s="151"/>
      <c r="K157" s="18"/>
    </row>
    <row r="158" spans="1:11">
      <c r="A158" s="150"/>
      <c r="B158" s="8"/>
      <c r="C158" s="20"/>
      <c r="D158" s="20"/>
      <c r="E158" s="13" t="s">
        <v>190</v>
      </c>
      <c r="F158" s="9"/>
      <c r="G158" s="151"/>
    </row>
    <row r="159" spans="1:11" ht="13.5" thickBot="1">
      <c r="A159" s="166"/>
      <c r="B159" s="64"/>
      <c r="C159" s="91"/>
      <c r="D159" s="91"/>
      <c r="E159" s="61"/>
      <c r="F159" s="65"/>
      <c r="G159" s="167"/>
    </row>
    <row r="160" spans="1:11" ht="15" customHeight="1" thickBot="1">
      <c r="A160" s="176"/>
      <c r="B160" s="39" t="s">
        <v>191</v>
      </c>
      <c r="C160" s="93"/>
      <c r="D160" s="93"/>
      <c r="E160" s="270"/>
      <c r="F160" s="42">
        <f>SUM(F151:F156)</f>
        <v>117927.42</v>
      </c>
      <c r="G160" s="165">
        <f>SUM(G151:G158)</f>
        <v>218044</v>
      </c>
      <c r="J160" s="3"/>
    </row>
    <row r="161" spans="1:7">
      <c r="A161" s="150"/>
      <c r="B161" s="13"/>
      <c r="C161" s="231"/>
      <c r="D161" s="4"/>
      <c r="E161" s="4"/>
      <c r="F161" s="232"/>
      <c r="G161" s="285"/>
    </row>
    <row r="162" spans="1:7">
      <c r="A162" s="150">
        <v>90</v>
      </c>
      <c r="B162" s="13" t="s">
        <v>7</v>
      </c>
      <c r="C162" s="20" t="s">
        <v>16</v>
      </c>
      <c r="D162" s="20" t="s">
        <v>141</v>
      </c>
      <c r="E162" s="13" t="s">
        <v>273</v>
      </c>
      <c r="F162" s="232"/>
      <c r="G162" s="285">
        <v>33300</v>
      </c>
    </row>
    <row r="163" spans="1:7" ht="13.5" thickBot="1">
      <c r="A163" s="166"/>
      <c r="B163" s="254"/>
      <c r="C163" s="292"/>
      <c r="D163" s="61"/>
      <c r="E163" s="61"/>
      <c r="F163" s="293"/>
      <c r="G163" s="294"/>
    </row>
    <row r="164" spans="1:7" ht="15" customHeight="1" thickBot="1">
      <c r="A164" s="176"/>
      <c r="B164" s="39" t="s">
        <v>192</v>
      </c>
      <c r="C164" s="93"/>
      <c r="D164" s="93"/>
      <c r="E164" s="270"/>
      <c r="F164" s="42">
        <v>0</v>
      </c>
      <c r="G164" s="165">
        <f>SUM(G162)</f>
        <v>33300</v>
      </c>
    </row>
    <row r="165" spans="1:7">
      <c r="A165" s="267"/>
      <c r="B165" s="236"/>
      <c r="C165" s="237"/>
      <c r="D165" s="237"/>
      <c r="E165" s="61"/>
      <c r="F165" s="238"/>
      <c r="G165" s="286"/>
    </row>
    <row r="166" spans="1:7">
      <c r="A166" s="150">
        <v>91</v>
      </c>
      <c r="B166" s="13" t="s">
        <v>193</v>
      </c>
      <c r="C166" s="20" t="s">
        <v>20</v>
      </c>
      <c r="D166" s="20" t="s">
        <v>141</v>
      </c>
      <c r="E166" s="13" t="s">
        <v>274</v>
      </c>
      <c r="F166" s="4"/>
      <c r="G166" s="374">
        <v>3150</v>
      </c>
    </row>
    <row r="167" spans="1:7" ht="13.5" thickBot="1">
      <c r="A167" s="166"/>
      <c r="B167" s="254"/>
      <c r="C167" s="292"/>
      <c r="D167" s="292"/>
      <c r="E167" s="61"/>
      <c r="F167" s="61"/>
      <c r="G167" s="295"/>
    </row>
    <row r="168" spans="1:7" ht="26.25" thickBot="1">
      <c r="A168" s="176"/>
      <c r="B168" s="39" t="s">
        <v>194</v>
      </c>
      <c r="C168" s="93"/>
      <c r="D168" s="93"/>
      <c r="E168" s="270"/>
      <c r="F168" s="42">
        <v>0</v>
      </c>
      <c r="G168" s="177">
        <f>SUM(G166)</f>
        <v>3150</v>
      </c>
    </row>
    <row r="169" spans="1:7">
      <c r="A169" s="150">
        <v>92</v>
      </c>
      <c r="B169" s="212" t="s">
        <v>195</v>
      </c>
      <c r="C169" s="207" t="s">
        <v>20</v>
      </c>
      <c r="D169" s="207" t="s">
        <v>166</v>
      </c>
      <c r="E169" s="29" t="s">
        <v>196</v>
      </c>
      <c r="F169" s="375">
        <v>96375</v>
      </c>
      <c r="G169" s="376">
        <v>16880.060000000001</v>
      </c>
    </row>
    <row r="170" spans="1:7">
      <c r="A170" s="150">
        <v>93</v>
      </c>
      <c r="B170" s="212"/>
      <c r="C170" s="207" t="s">
        <v>159</v>
      </c>
      <c r="D170" s="207" t="s">
        <v>166</v>
      </c>
      <c r="E170" s="29" t="s">
        <v>197</v>
      </c>
      <c r="F170" s="375"/>
      <c r="G170" s="376">
        <v>31440.799999999999</v>
      </c>
    </row>
    <row r="171" spans="1:7">
      <c r="A171" s="150">
        <v>94</v>
      </c>
      <c r="B171" s="212"/>
      <c r="C171" s="207" t="s">
        <v>161</v>
      </c>
      <c r="D171" s="207" t="s">
        <v>166</v>
      </c>
      <c r="E171" s="29" t="s">
        <v>198</v>
      </c>
      <c r="F171" s="377"/>
      <c r="G171" s="376">
        <v>48840.18</v>
      </c>
    </row>
    <row r="172" spans="1:7">
      <c r="A172" s="150">
        <v>95</v>
      </c>
      <c r="B172" s="212"/>
      <c r="C172" s="207" t="s">
        <v>188</v>
      </c>
      <c r="D172" s="207" t="s">
        <v>166</v>
      </c>
      <c r="E172" s="29" t="s">
        <v>199</v>
      </c>
      <c r="F172" s="375"/>
      <c r="G172" s="376">
        <v>31440.799999999999</v>
      </c>
    </row>
    <row r="173" spans="1:7">
      <c r="A173" s="158"/>
      <c r="B173" s="8"/>
      <c r="C173" s="22"/>
      <c r="D173" s="22"/>
      <c r="E173" s="13" t="s">
        <v>200</v>
      </c>
      <c r="F173" s="9"/>
      <c r="G173" s="151"/>
    </row>
    <row r="174" spans="1:7">
      <c r="A174" s="158"/>
      <c r="B174" s="8"/>
      <c r="C174" s="22"/>
      <c r="D174" s="22"/>
      <c r="E174" s="13" t="s">
        <v>201</v>
      </c>
      <c r="F174" s="9"/>
      <c r="G174" s="151"/>
    </row>
    <row r="175" spans="1:7">
      <c r="A175" s="158"/>
      <c r="B175" s="8"/>
      <c r="C175" s="22"/>
      <c r="D175" s="22"/>
      <c r="E175" s="13" t="s">
        <v>202</v>
      </c>
      <c r="F175" s="9"/>
      <c r="G175" s="151"/>
    </row>
    <row r="176" spans="1:7" ht="13.5" thickBot="1">
      <c r="A176" s="166"/>
      <c r="B176" s="64"/>
      <c r="C176" s="91"/>
      <c r="D176" s="91"/>
      <c r="E176" s="254" t="s">
        <v>203</v>
      </c>
      <c r="F176" s="65"/>
      <c r="G176" s="167"/>
    </row>
    <row r="177" spans="1:7" ht="15" customHeight="1" thickBot="1">
      <c r="A177" s="176"/>
      <c r="B177" s="39" t="s">
        <v>204</v>
      </c>
      <c r="C177" s="93"/>
      <c r="D177" s="93"/>
      <c r="E177" s="270"/>
      <c r="F177" s="42">
        <f>SUM(F169:F173)</f>
        <v>96375</v>
      </c>
      <c r="G177" s="165">
        <f>SUM(G169:G176)</f>
        <v>128601.84000000001</v>
      </c>
    </row>
    <row r="178" spans="1:7">
      <c r="A178" s="150">
        <v>96</v>
      </c>
      <c r="B178" s="212" t="s">
        <v>205</v>
      </c>
      <c r="C178" s="207" t="s">
        <v>206</v>
      </c>
      <c r="D178" s="207" t="s">
        <v>166</v>
      </c>
      <c r="E178" s="29" t="s">
        <v>207</v>
      </c>
      <c r="F178" s="375">
        <v>40100</v>
      </c>
      <c r="G178" s="376">
        <v>13366.67</v>
      </c>
    </row>
    <row r="179" spans="1:7">
      <c r="A179" s="150">
        <v>97</v>
      </c>
      <c r="B179" s="241"/>
      <c r="C179" s="207" t="s">
        <v>96</v>
      </c>
      <c r="D179" s="207" t="s">
        <v>185</v>
      </c>
      <c r="E179" s="29" t="s">
        <v>208</v>
      </c>
      <c r="F179" s="375"/>
      <c r="G179" s="376">
        <v>13366.67</v>
      </c>
    </row>
    <row r="180" spans="1:7">
      <c r="A180" s="150">
        <v>98</v>
      </c>
      <c r="B180" s="241"/>
      <c r="C180" s="207" t="s">
        <v>188</v>
      </c>
      <c r="D180" s="207" t="s">
        <v>185</v>
      </c>
      <c r="E180" s="29" t="s">
        <v>209</v>
      </c>
      <c r="F180" s="375"/>
      <c r="G180" s="376">
        <v>13366.66</v>
      </c>
    </row>
    <row r="181" spans="1:7">
      <c r="A181" s="158"/>
      <c r="B181" s="8"/>
      <c r="C181" s="22"/>
      <c r="D181" s="22"/>
      <c r="E181" s="13" t="s">
        <v>210</v>
      </c>
      <c r="F181" s="9"/>
      <c r="G181" s="151"/>
    </row>
    <row r="182" spans="1:7">
      <c r="A182" s="158"/>
      <c r="B182" s="8"/>
      <c r="C182" s="22"/>
      <c r="D182" s="22"/>
      <c r="E182" s="13" t="s">
        <v>211</v>
      </c>
      <c r="F182" s="9"/>
      <c r="G182" s="151"/>
    </row>
    <row r="183" spans="1:7" ht="13.5" thickBot="1">
      <c r="A183" s="267"/>
      <c r="B183" s="64"/>
      <c r="C183" s="237"/>
      <c r="D183" s="237"/>
      <c r="E183" s="254" t="s">
        <v>212</v>
      </c>
      <c r="F183" s="65"/>
      <c r="G183" s="167"/>
    </row>
    <row r="184" spans="1:7" ht="15.75" customHeight="1" thickBot="1">
      <c r="A184" s="176"/>
      <c r="B184" s="39" t="s">
        <v>213</v>
      </c>
      <c r="C184" s="93"/>
      <c r="D184" s="93"/>
      <c r="E184" s="270"/>
      <c r="F184" s="42">
        <f>SUM(F178:F183)</f>
        <v>40100</v>
      </c>
      <c r="G184" s="165">
        <f>SUM(G178:G183)</f>
        <v>40100</v>
      </c>
    </row>
    <row r="185" spans="1:7" ht="13.5" thickBot="1">
      <c r="A185" s="14"/>
      <c r="B185" s="289"/>
      <c r="C185" s="290"/>
      <c r="D185" s="290"/>
      <c r="E185" s="7"/>
      <c r="F185" s="248"/>
      <c r="G185" s="248"/>
    </row>
    <row r="186" spans="1:7" ht="39" thickBot="1">
      <c r="A186" s="204" t="s">
        <v>0</v>
      </c>
      <c r="B186" s="204" t="s">
        <v>1</v>
      </c>
      <c r="C186" s="204" t="s">
        <v>9</v>
      </c>
      <c r="D186" s="204" t="s">
        <v>13</v>
      </c>
      <c r="E186" s="204" t="s">
        <v>10</v>
      </c>
      <c r="F186" s="204" t="s">
        <v>12</v>
      </c>
      <c r="G186" s="204" t="s">
        <v>11</v>
      </c>
    </row>
    <row r="187" spans="1:7" ht="38.25">
      <c r="A187" s="205">
        <v>99</v>
      </c>
      <c r="B187" s="257" t="s">
        <v>214</v>
      </c>
      <c r="C187" s="277" t="s">
        <v>215</v>
      </c>
      <c r="D187" s="277" t="s">
        <v>166</v>
      </c>
      <c r="E187" s="257" t="s">
        <v>216</v>
      </c>
      <c r="F187" s="378">
        <v>34600</v>
      </c>
      <c r="G187" s="379">
        <v>7217.5</v>
      </c>
    </row>
    <row r="188" spans="1:7">
      <c r="A188" s="150">
        <v>100</v>
      </c>
      <c r="B188" s="241"/>
      <c r="C188" s="207" t="s">
        <v>64</v>
      </c>
      <c r="D188" s="207" t="s">
        <v>166</v>
      </c>
      <c r="E188" s="29" t="s">
        <v>217</v>
      </c>
      <c r="F188" s="375"/>
      <c r="G188" s="380">
        <v>5476.5</v>
      </c>
    </row>
    <row r="189" spans="1:7" ht="13.5" thickBot="1">
      <c r="A189" s="150">
        <v>101</v>
      </c>
      <c r="B189" s="241"/>
      <c r="C189" s="207" t="s">
        <v>20</v>
      </c>
      <c r="D189" s="207" t="s">
        <v>166</v>
      </c>
      <c r="E189" s="29" t="s">
        <v>218</v>
      </c>
      <c r="F189" s="375"/>
      <c r="G189" s="380">
        <v>5476.5</v>
      </c>
    </row>
    <row r="190" spans="1:7">
      <c r="A190" s="205">
        <v>102</v>
      </c>
      <c r="B190" s="241"/>
      <c r="C190" s="207" t="s">
        <v>67</v>
      </c>
      <c r="D190" s="207" t="s">
        <v>166</v>
      </c>
      <c r="E190" s="29" t="s">
        <v>219</v>
      </c>
      <c r="F190" s="375"/>
      <c r="G190" s="380">
        <v>5476.5</v>
      </c>
    </row>
    <row r="191" spans="1:7">
      <c r="A191" s="150">
        <v>103</v>
      </c>
      <c r="B191" s="241"/>
      <c r="C191" s="207" t="s">
        <v>16</v>
      </c>
      <c r="D191" s="207" t="s">
        <v>166</v>
      </c>
      <c r="E191" s="29" t="s">
        <v>220</v>
      </c>
      <c r="F191" s="375"/>
      <c r="G191" s="380">
        <v>5476.5</v>
      </c>
    </row>
    <row r="192" spans="1:7" ht="13.5" thickBot="1">
      <c r="A192" s="150">
        <v>104</v>
      </c>
      <c r="B192" s="308"/>
      <c r="C192" s="309" t="s">
        <v>188</v>
      </c>
      <c r="D192" s="309" t="s">
        <v>166</v>
      </c>
      <c r="E192" s="32" t="s">
        <v>221</v>
      </c>
      <c r="F192" s="381"/>
      <c r="G192" s="382">
        <v>5476.5</v>
      </c>
    </row>
    <row r="193" spans="1:7" ht="15.75" customHeight="1" thickBot="1">
      <c r="A193" s="156"/>
      <c r="B193" s="39" t="s">
        <v>222</v>
      </c>
      <c r="C193" s="93"/>
      <c r="D193" s="93"/>
      <c r="E193" s="270"/>
      <c r="F193" s="42">
        <f>SUM(F187:F192)</f>
        <v>34600</v>
      </c>
      <c r="G193" s="165">
        <f>SUM(G187:G192)</f>
        <v>34600</v>
      </c>
    </row>
    <row r="194" spans="1:7" ht="27" customHeight="1" thickBot="1">
      <c r="A194" s="312"/>
      <c r="B194" s="325" t="s">
        <v>228</v>
      </c>
      <c r="C194" s="314"/>
      <c r="D194" s="315"/>
      <c r="E194" s="313"/>
      <c r="F194" s="327">
        <f>F6+F12+F21+F31+F37+F45+F49+F55+F60+F70+F73+F77+F90+F93+F98+F101+F120+F84+F139+F147+F160+F164+F168+F177+F184+F193</f>
        <v>2231222.0300000003</v>
      </c>
      <c r="G194" s="326">
        <f>G6+G12+G21+G31+G37+G45+G49+G55+G60+G70+G73+G77+G90+G93+G98+G101+G120+G84+G139+G147+G160+G164+G168+G177+G184+G193</f>
        <v>3284641.6999999997</v>
      </c>
    </row>
    <row r="195" spans="1:7">
      <c r="F195" t="s">
        <v>230</v>
      </c>
    </row>
    <row r="196" spans="1:7">
      <c r="F196" t="s">
        <v>229</v>
      </c>
    </row>
    <row r="200" spans="1:7">
      <c r="F200" s="3"/>
    </row>
  </sheetData>
  <phoneticPr fontId="0" type="noConversion"/>
  <pageMargins left="0.19685039370078741" right="0.19685039370078741" top="0.39370078740157483" bottom="0.39370078740157483" header="0.31496062992125984" footer="0.51181102362204722"/>
  <pageSetup paperSize="9" orientation="landscape" r:id="rId1"/>
  <headerFooter alignWithMargins="0"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7"/>
  <sheetViews>
    <sheetView tabSelected="1" view="pageLayout" topLeftCell="C22" zoomScale="50" zoomScaleNormal="75" zoomScaleSheetLayoutView="40" zoomScalePageLayoutView="50" workbookViewId="0">
      <selection activeCell="H60" sqref="H59:H60"/>
    </sheetView>
  </sheetViews>
  <sheetFormatPr baseColWidth="10" defaultRowHeight="39.950000000000003" customHeight="1"/>
  <cols>
    <col min="1" max="1" width="8.85546875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6" style="393" customWidth="1"/>
    <col min="12" max="12" width="17.140625" style="393" customWidth="1"/>
    <col min="13" max="13" width="10.42578125" style="392" customWidth="1"/>
    <col min="14" max="14" width="16" style="470" customWidth="1"/>
    <col min="15" max="15" width="13.85546875" style="394" hidden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1.140625" style="398" hidden="1" customWidth="1"/>
    <col min="30" max="30" width="29.85546875" style="401" customWidth="1"/>
    <col min="31" max="31" width="14.42578125" style="387" hidden="1" customWidth="1"/>
    <col min="32" max="16384" width="11.42578125" style="387"/>
  </cols>
  <sheetData>
    <row r="1" spans="1:30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 t="s">
        <v>520</v>
      </c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</row>
    <row r="2" spans="1:30" s="424" customFormat="1" ht="58.5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552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66" t="s">
        <v>427</v>
      </c>
      <c r="N2" s="466" t="s">
        <v>557</v>
      </c>
      <c r="O2" s="524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558</v>
      </c>
    </row>
    <row r="3" spans="1:30" s="424" customFormat="1" ht="58.5" customHeight="1" thickBot="1">
      <c r="A3" s="536">
        <v>88</v>
      </c>
      <c r="B3" s="534" t="s">
        <v>324</v>
      </c>
      <c r="C3" s="534" t="s">
        <v>310</v>
      </c>
      <c r="D3" s="535" t="s">
        <v>339</v>
      </c>
      <c r="E3" s="536" t="s">
        <v>15</v>
      </c>
      <c r="F3" s="536" t="s">
        <v>75</v>
      </c>
      <c r="G3" s="536" t="s">
        <v>524</v>
      </c>
      <c r="H3" s="528">
        <v>51412.54</v>
      </c>
      <c r="I3" s="529">
        <v>0.8</v>
      </c>
      <c r="J3" s="538">
        <v>86474.14</v>
      </c>
      <c r="K3" s="536">
        <v>1</v>
      </c>
      <c r="L3" s="539">
        <v>52000</v>
      </c>
      <c r="M3" s="536">
        <v>0.8</v>
      </c>
      <c r="N3" s="536">
        <v>80</v>
      </c>
      <c r="O3" s="542"/>
      <c r="P3" s="536"/>
      <c r="Q3" s="536"/>
      <c r="R3" s="536"/>
      <c r="S3" s="536"/>
      <c r="T3" s="536"/>
      <c r="U3" s="536"/>
      <c r="V3" s="536"/>
      <c r="W3" s="540">
        <f t="shared" ref="W3:W20" si="0">SUM(S3:V3)</f>
        <v>0</v>
      </c>
      <c r="X3" s="536"/>
      <c r="Y3" s="536"/>
      <c r="Z3" s="536"/>
      <c r="AA3" s="536"/>
      <c r="AB3" s="536"/>
      <c r="AC3" s="536"/>
      <c r="AD3" s="536" t="s">
        <v>560</v>
      </c>
    </row>
    <row r="4" spans="1:30" s="414" customFormat="1" ht="39.950000000000003" customHeight="1" thickBot="1">
      <c r="A4" s="536">
        <v>89</v>
      </c>
      <c r="B4" s="534" t="s">
        <v>5</v>
      </c>
      <c r="C4" s="534" t="s">
        <v>311</v>
      </c>
      <c r="D4" s="535" t="s">
        <v>343</v>
      </c>
      <c r="E4" s="536" t="s">
        <v>15</v>
      </c>
      <c r="F4" s="536" t="s">
        <v>75</v>
      </c>
      <c r="G4" s="536" t="s">
        <v>524</v>
      </c>
      <c r="H4" s="528">
        <v>19333.330000000002</v>
      </c>
      <c r="I4" s="529">
        <v>0.75</v>
      </c>
      <c r="J4" s="538">
        <v>49673.440000000002</v>
      </c>
      <c r="K4" s="536">
        <v>1</v>
      </c>
      <c r="L4" s="539">
        <v>39990</v>
      </c>
      <c r="M4" s="536">
        <v>0.75</v>
      </c>
      <c r="N4" s="536">
        <v>100</v>
      </c>
      <c r="O4" s="542"/>
      <c r="P4" s="536"/>
      <c r="Q4" s="536"/>
      <c r="R4" s="536"/>
      <c r="S4" s="536"/>
      <c r="T4" s="536"/>
      <c r="U4" s="536"/>
      <c r="V4" s="536"/>
      <c r="W4" s="540">
        <f t="shared" si="0"/>
        <v>0</v>
      </c>
      <c r="X4" s="536"/>
      <c r="Y4" s="536"/>
      <c r="Z4" s="536"/>
      <c r="AA4" s="536"/>
      <c r="AB4" s="536"/>
      <c r="AC4" s="536"/>
      <c r="AD4" s="536" t="s">
        <v>560</v>
      </c>
    </row>
    <row r="5" spans="1:30" s="414" customFormat="1" ht="39.950000000000003" customHeight="1" thickBot="1">
      <c r="A5" s="536">
        <v>90</v>
      </c>
      <c r="B5" s="534" t="s">
        <v>316</v>
      </c>
      <c r="C5" s="534" t="s">
        <v>303</v>
      </c>
      <c r="D5" s="535" t="s">
        <v>344</v>
      </c>
      <c r="E5" s="536" t="s">
        <v>15</v>
      </c>
      <c r="F5" s="536" t="s">
        <v>75</v>
      </c>
      <c r="G5" s="536" t="s">
        <v>524</v>
      </c>
      <c r="H5" s="528">
        <v>51971.3</v>
      </c>
      <c r="I5" s="529">
        <v>1</v>
      </c>
      <c r="J5" s="538">
        <v>54623.02</v>
      </c>
      <c r="K5" s="536">
        <v>1</v>
      </c>
      <c r="L5" s="539">
        <v>40550</v>
      </c>
      <c r="M5" s="536">
        <v>0.75</v>
      </c>
      <c r="N5" s="541">
        <v>64</v>
      </c>
      <c r="O5" s="542"/>
      <c r="P5" s="536"/>
      <c r="Q5" s="536"/>
      <c r="R5" s="536"/>
      <c r="S5" s="536"/>
      <c r="T5" s="536"/>
      <c r="U5" s="536"/>
      <c r="V5" s="536"/>
      <c r="W5" s="540">
        <f t="shared" si="0"/>
        <v>0</v>
      </c>
      <c r="X5" s="536"/>
      <c r="Y5" s="536"/>
      <c r="Z5" s="536"/>
      <c r="AA5" s="536"/>
      <c r="AB5" s="536"/>
      <c r="AC5" s="536"/>
      <c r="AD5" s="536" t="s">
        <v>560</v>
      </c>
    </row>
    <row r="6" spans="1:30" s="414" customFormat="1" ht="39.950000000000003" customHeight="1" thickBot="1">
      <c r="A6" s="536">
        <v>91</v>
      </c>
      <c r="B6" s="534" t="s">
        <v>5</v>
      </c>
      <c r="C6" s="534" t="s">
        <v>313</v>
      </c>
      <c r="D6" s="535" t="s">
        <v>381</v>
      </c>
      <c r="E6" s="536" t="s">
        <v>15</v>
      </c>
      <c r="F6" s="536" t="s">
        <v>75</v>
      </c>
      <c r="G6" s="536" t="s">
        <v>524</v>
      </c>
      <c r="H6" s="528">
        <v>44666.67</v>
      </c>
      <c r="I6" s="529">
        <v>1</v>
      </c>
      <c r="J6" s="538">
        <v>49963.44</v>
      </c>
      <c r="K6" s="536">
        <v>1</v>
      </c>
      <c r="L6" s="539">
        <v>46440</v>
      </c>
      <c r="M6" s="536">
        <v>1</v>
      </c>
      <c r="N6" s="536">
        <v>100</v>
      </c>
      <c r="O6" s="542"/>
      <c r="P6" s="536"/>
      <c r="Q6" s="536"/>
      <c r="R6" s="536"/>
      <c r="S6" s="536"/>
      <c r="T6" s="536"/>
      <c r="U6" s="536"/>
      <c r="V6" s="536"/>
      <c r="W6" s="540">
        <f t="shared" si="0"/>
        <v>0</v>
      </c>
      <c r="X6" s="536"/>
      <c r="Y6" s="536"/>
      <c r="Z6" s="536"/>
      <c r="AA6" s="536"/>
      <c r="AB6" s="536"/>
      <c r="AC6" s="536"/>
      <c r="AD6" s="536" t="s">
        <v>560</v>
      </c>
    </row>
    <row r="7" spans="1:30" s="428" customFormat="1" ht="39.950000000000003" customHeight="1" thickBot="1">
      <c r="A7" s="536">
        <v>92</v>
      </c>
      <c r="B7" s="534" t="s">
        <v>481</v>
      </c>
      <c r="C7" s="534" t="s">
        <v>382</v>
      </c>
      <c r="D7" s="535" t="s">
        <v>383</v>
      </c>
      <c r="E7" s="536" t="s">
        <v>15</v>
      </c>
      <c r="F7" s="536" t="s">
        <v>75</v>
      </c>
      <c r="G7" s="536" t="s">
        <v>524</v>
      </c>
      <c r="H7" s="528">
        <v>53987.3</v>
      </c>
      <c r="I7" s="529">
        <v>1</v>
      </c>
      <c r="J7" s="538">
        <v>52671.82</v>
      </c>
      <c r="K7" s="536">
        <v>1</v>
      </c>
      <c r="L7" s="539">
        <v>52570</v>
      </c>
      <c r="M7" s="536">
        <v>1</v>
      </c>
      <c r="N7" s="536">
        <v>90</v>
      </c>
      <c r="O7" s="542"/>
      <c r="P7" s="536"/>
      <c r="Q7" s="536"/>
      <c r="R7" s="536"/>
      <c r="S7" s="536"/>
      <c r="T7" s="536"/>
      <c r="U7" s="536"/>
      <c r="V7" s="536"/>
      <c r="W7" s="540">
        <f t="shared" si="0"/>
        <v>0</v>
      </c>
      <c r="X7" s="536"/>
      <c r="Y7" s="536"/>
      <c r="Z7" s="536"/>
      <c r="AA7" s="536"/>
      <c r="AB7" s="536"/>
      <c r="AC7" s="536"/>
      <c r="AD7" s="536" t="s">
        <v>560</v>
      </c>
    </row>
    <row r="8" spans="1:30" s="414" customFormat="1" ht="39.950000000000003" customHeight="1" thickBot="1">
      <c r="A8" s="536">
        <v>93</v>
      </c>
      <c r="B8" s="534" t="s">
        <v>371</v>
      </c>
      <c r="C8" s="534" t="s">
        <v>384</v>
      </c>
      <c r="D8" s="535" t="s">
        <v>385</v>
      </c>
      <c r="E8" s="536" t="s">
        <v>15</v>
      </c>
      <c r="F8" s="536" t="s">
        <v>75</v>
      </c>
      <c r="G8" s="536" t="s">
        <v>524</v>
      </c>
      <c r="H8" s="528">
        <f>23778.67+
23778.67</f>
        <v>47557.34</v>
      </c>
      <c r="I8" s="529">
        <v>1</v>
      </c>
      <c r="J8" s="538">
        <v>54098.1</v>
      </c>
      <c r="K8" s="536">
        <v>1</v>
      </c>
      <c r="L8" s="539">
        <v>41630</v>
      </c>
      <c r="M8" s="536">
        <v>0.75</v>
      </c>
      <c r="N8" s="536">
        <v>94</v>
      </c>
      <c r="O8" s="542"/>
      <c r="P8" s="536"/>
      <c r="Q8" s="536"/>
      <c r="R8" s="536"/>
      <c r="S8" s="536"/>
      <c r="T8" s="536"/>
      <c r="U8" s="536"/>
      <c r="V8" s="536"/>
      <c r="W8" s="540">
        <f t="shared" si="0"/>
        <v>0</v>
      </c>
      <c r="X8" s="536"/>
      <c r="Y8" s="536"/>
      <c r="Z8" s="536"/>
      <c r="AA8" s="536"/>
      <c r="AB8" s="536"/>
      <c r="AC8" s="536"/>
      <c r="AD8" s="536" t="s">
        <v>560</v>
      </c>
    </row>
    <row r="9" spans="1:30" s="414" customFormat="1" ht="39.950000000000003" customHeight="1" thickBot="1">
      <c r="A9" s="536">
        <v>94</v>
      </c>
      <c r="B9" s="534" t="s">
        <v>324</v>
      </c>
      <c r="C9" s="534" t="s">
        <v>406</v>
      </c>
      <c r="D9" s="535" t="s">
        <v>407</v>
      </c>
      <c r="E9" s="536" t="s">
        <v>15</v>
      </c>
      <c r="F9" s="536" t="s">
        <v>75</v>
      </c>
      <c r="G9" s="536" t="s">
        <v>524</v>
      </c>
      <c r="H9" s="528"/>
      <c r="I9" s="529"/>
      <c r="J9" s="538">
        <v>127345.69</v>
      </c>
      <c r="K9" s="536">
        <v>2</v>
      </c>
      <c r="L9" s="539">
        <v>55000</v>
      </c>
      <c r="M9" s="536">
        <v>1</v>
      </c>
      <c r="N9" s="536">
        <v>86</v>
      </c>
      <c r="O9" s="542"/>
      <c r="P9" s="536"/>
      <c r="Q9" s="536"/>
      <c r="R9" s="536"/>
      <c r="S9" s="536"/>
      <c r="T9" s="536"/>
      <c r="U9" s="536"/>
      <c r="V9" s="536"/>
      <c r="W9" s="540">
        <f t="shared" si="0"/>
        <v>0</v>
      </c>
      <c r="X9" s="536"/>
      <c r="Y9" s="536"/>
      <c r="Z9" s="536"/>
      <c r="AA9" s="536"/>
      <c r="AB9" s="536"/>
      <c r="AC9" s="536"/>
      <c r="AD9" s="536" t="s">
        <v>560</v>
      </c>
    </row>
    <row r="10" spans="1:30" s="414" customFormat="1" ht="39.950000000000003" customHeight="1" thickBot="1">
      <c r="A10" s="536">
        <v>95</v>
      </c>
      <c r="B10" s="534" t="s">
        <v>418</v>
      </c>
      <c r="C10" s="534" t="s">
        <v>419</v>
      </c>
      <c r="D10" s="535" t="s">
        <v>420</v>
      </c>
      <c r="E10" s="536" t="s">
        <v>15</v>
      </c>
      <c r="F10" s="536" t="s">
        <v>75</v>
      </c>
      <c r="G10" s="536" t="s">
        <v>524</v>
      </c>
      <c r="H10" s="528">
        <v>19128</v>
      </c>
      <c r="I10" s="529"/>
      <c r="J10" s="538">
        <v>41949.85</v>
      </c>
      <c r="K10" s="536">
        <v>1</v>
      </c>
      <c r="L10" s="539">
        <v>22290</v>
      </c>
      <c r="M10" s="536">
        <v>0.5</v>
      </c>
      <c r="N10" s="536">
        <v>62</v>
      </c>
      <c r="O10" s="542"/>
      <c r="P10" s="536"/>
      <c r="Q10" s="536"/>
      <c r="R10" s="536"/>
      <c r="S10" s="536"/>
      <c r="T10" s="536"/>
      <c r="U10" s="536"/>
      <c r="V10" s="536"/>
      <c r="W10" s="540">
        <f t="shared" si="0"/>
        <v>0</v>
      </c>
      <c r="X10" s="536"/>
      <c r="Y10" s="536"/>
      <c r="Z10" s="536"/>
      <c r="AA10" s="536"/>
      <c r="AB10" s="536"/>
      <c r="AC10" s="536"/>
      <c r="AD10" s="536" t="s">
        <v>560</v>
      </c>
    </row>
    <row r="11" spans="1:30" s="414" customFormat="1" ht="48.75" customHeight="1" thickBot="1">
      <c r="A11" s="536">
        <v>97</v>
      </c>
      <c r="B11" s="534" t="s">
        <v>87</v>
      </c>
      <c r="C11" s="534" t="s">
        <v>340</v>
      </c>
      <c r="D11" s="535" t="s">
        <v>341</v>
      </c>
      <c r="E11" s="536" t="s">
        <v>20</v>
      </c>
      <c r="F11" s="536" t="s">
        <v>75</v>
      </c>
      <c r="G11" s="536" t="s">
        <v>524</v>
      </c>
      <c r="H11" s="528">
        <v>26891.95</v>
      </c>
      <c r="I11" s="529">
        <v>0.5</v>
      </c>
      <c r="J11" s="538">
        <v>59701.35</v>
      </c>
      <c r="K11" s="536">
        <v>1</v>
      </c>
      <c r="L11" s="539">
        <v>0</v>
      </c>
      <c r="M11" s="536">
        <v>0</v>
      </c>
      <c r="N11" s="536">
        <v>73</v>
      </c>
      <c r="O11" s="542"/>
      <c r="P11" s="536"/>
      <c r="Q11" s="536"/>
      <c r="R11" s="536"/>
      <c r="S11" s="536"/>
      <c r="T11" s="536"/>
      <c r="U11" s="536"/>
      <c r="V11" s="536"/>
      <c r="W11" s="540">
        <f t="shared" si="0"/>
        <v>0</v>
      </c>
      <c r="X11" s="536"/>
      <c r="Y11" s="536"/>
      <c r="Z11" s="536"/>
      <c r="AA11" s="536"/>
      <c r="AB11" s="536"/>
      <c r="AC11" s="536"/>
      <c r="AD11" s="536"/>
    </row>
    <row r="12" spans="1:30" s="414" customFormat="1" ht="66" customHeight="1" thickBot="1">
      <c r="A12" s="536">
        <v>98</v>
      </c>
      <c r="B12" s="534" t="s">
        <v>294</v>
      </c>
      <c r="C12" s="534" t="s">
        <v>434</v>
      </c>
      <c r="D12" s="535" t="s">
        <v>342</v>
      </c>
      <c r="E12" s="536" t="s">
        <v>20</v>
      </c>
      <c r="F12" s="536" t="s">
        <v>75</v>
      </c>
      <c r="G12" s="536" t="s">
        <v>524</v>
      </c>
      <c r="H12" s="528">
        <v>28263.85</v>
      </c>
      <c r="I12" s="529">
        <v>1.6</v>
      </c>
      <c r="J12" s="538">
        <v>29247.439999999999</v>
      </c>
      <c r="K12" s="536">
        <v>1.8</v>
      </c>
      <c r="L12" s="539">
        <v>29247.439999999999</v>
      </c>
      <c r="M12" s="536">
        <v>1.8</v>
      </c>
      <c r="N12" s="536">
        <v>97</v>
      </c>
      <c r="O12" s="542"/>
      <c r="P12" s="536"/>
      <c r="Q12" s="536"/>
      <c r="R12" s="536"/>
      <c r="S12" s="536"/>
      <c r="T12" s="536"/>
      <c r="U12" s="536"/>
      <c r="V12" s="536"/>
      <c r="W12" s="540">
        <f t="shared" si="0"/>
        <v>0</v>
      </c>
      <c r="X12" s="536"/>
      <c r="Y12" s="536"/>
      <c r="Z12" s="536"/>
      <c r="AA12" s="536"/>
      <c r="AB12" s="536"/>
      <c r="AC12" s="536"/>
      <c r="AD12" s="536" t="s">
        <v>560</v>
      </c>
    </row>
    <row r="13" spans="1:30" s="414" customFormat="1" ht="39.950000000000003" customHeight="1" thickBot="1">
      <c r="A13" s="536">
        <v>99</v>
      </c>
      <c r="B13" s="534" t="s">
        <v>316</v>
      </c>
      <c r="C13" s="534" t="s">
        <v>351</v>
      </c>
      <c r="D13" s="535" t="s">
        <v>352</v>
      </c>
      <c r="E13" s="536" t="s">
        <v>20</v>
      </c>
      <c r="F13" s="536" t="s">
        <v>75</v>
      </c>
      <c r="G13" s="536" t="s">
        <v>524</v>
      </c>
      <c r="H13" s="528">
        <v>60551.4</v>
      </c>
      <c r="I13" s="529">
        <v>1</v>
      </c>
      <c r="J13" s="538">
        <v>65961.86</v>
      </c>
      <c r="K13" s="536">
        <v>1</v>
      </c>
      <c r="L13" s="539">
        <v>35860</v>
      </c>
      <c r="M13" s="536">
        <v>0.5</v>
      </c>
      <c r="N13" s="541">
        <v>86</v>
      </c>
      <c r="O13" s="542"/>
      <c r="P13" s="536"/>
      <c r="Q13" s="536"/>
      <c r="R13" s="536"/>
      <c r="S13" s="536"/>
      <c r="T13" s="536"/>
      <c r="U13" s="536"/>
      <c r="V13" s="536"/>
      <c r="W13" s="540">
        <f t="shared" si="0"/>
        <v>0</v>
      </c>
      <c r="X13" s="536"/>
      <c r="Y13" s="536"/>
      <c r="Z13" s="536"/>
      <c r="AA13" s="536"/>
      <c r="AB13" s="536"/>
      <c r="AC13" s="536"/>
      <c r="AD13" s="536" t="s">
        <v>560</v>
      </c>
    </row>
    <row r="14" spans="1:30" s="428" customFormat="1" ht="39.950000000000003" customHeight="1" thickBot="1">
      <c r="A14" s="536">
        <v>100</v>
      </c>
      <c r="B14" s="534" t="s">
        <v>481</v>
      </c>
      <c r="C14" s="534" t="s">
        <v>314</v>
      </c>
      <c r="D14" s="535" t="s">
        <v>386</v>
      </c>
      <c r="E14" s="536" t="s">
        <v>20</v>
      </c>
      <c r="F14" s="536" t="s">
        <v>75</v>
      </c>
      <c r="G14" s="536" t="s">
        <v>524</v>
      </c>
      <c r="H14" s="528">
        <v>98787.31</v>
      </c>
      <c r="I14" s="529">
        <v>1.8</v>
      </c>
      <c r="J14" s="538">
        <v>102637.29</v>
      </c>
      <c r="K14" s="536">
        <v>2</v>
      </c>
      <c r="L14" s="539">
        <v>0</v>
      </c>
      <c r="M14" s="536">
        <v>0</v>
      </c>
      <c r="N14" s="536">
        <v>54</v>
      </c>
      <c r="O14" s="542"/>
      <c r="P14" s="536"/>
      <c r="Q14" s="536"/>
      <c r="R14" s="536"/>
      <c r="S14" s="536"/>
      <c r="T14" s="536"/>
      <c r="U14" s="536"/>
      <c r="V14" s="536"/>
      <c r="W14" s="540">
        <f t="shared" si="0"/>
        <v>0</v>
      </c>
      <c r="X14" s="536"/>
      <c r="Y14" s="536"/>
      <c r="Z14" s="536"/>
      <c r="AA14" s="536"/>
      <c r="AB14" s="536"/>
      <c r="AC14" s="536"/>
      <c r="AD14" s="536"/>
    </row>
    <row r="15" spans="1:30" s="428" customFormat="1" ht="39.950000000000003" customHeight="1" thickBot="1">
      <c r="A15" s="536">
        <v>101</v>
      </c>
      <c r="B15" s="534" t="s">
        <v>328</v>
      </c>
      <c r="C15" s="534" t="s">
        <v>393</v>
      </c>
      <c r="D15" s="535" t="s">
        <v>394</v>
      </c>
      <c r="E15" s="536" t="s">
        <v>20</v>
      </c>
      <c r="F15" s="536" t="s">
        <v>75</v>
      </c>
      <c r="G15" s="536" t="s">
        <v>524</v>
      </c>
      <c r="H15" s="528"/>
      <c r="I15" s="529"/>
      <c r="J15" s="538">
        <v>6350</v>
      </c>
      <c r="K15" s="536">
        <v>0.25</v>
      </c>
      <c r="L15" s="539">
        <v>0</v>
      </c>
      <c r="M15" s="536">
        <v>0</v>
      </c>
      <c r="N15" s="536">
        <v>79</v>
      </c>
      <c r="O15" s="542"/>
      <c r="P15" s="536"/>
      <c r="Q15" s="536"/>
      <c r="R15" s="536"/>
      <c r="S15" s="536"/>
      <c r="T15" s="536"/>
      <c r="U15" s="536"/>
      <c r="V15" s="536"/>
      <c r="W15" s="540">
        <f t="shared" si="0"/>
        <v>0</v>
      </c>
      <c r="X15" s="536"/>
      <c r="Y15" s="536"/>
      <c r="Z15" s="536"/>
      <c r="AA15" s="536"/>
      <c r="AB15" s="536"/>
      <c r="AC15" s="536"/>
      <c r="AD15" s="536"/>
    </row>
    <row r="16" spans="1:30" s="428" customFormat="1" ht="39.950000000000003" customHeight="1" thickBot="1">
      <c r="A16" s="536">
        <v>102</v>
      </c>
      <c r="B16" s="534" t="s">
        <v>403</v>
      </c>
      <c r="C16" s="534" t="s">
        <v>404</v>
      </c>
      <c r="D16" s="535" t="s">
        <v>405</v>
      </c>
      <c r="E16" s="536" t="s">
        <v>20</v>
      </c>
      <c r="F16" s="536" t="s">
        <v>75</v>
      </c>
      <c r="G16" s="536" t="s">
        <v>524</v>
      </c>
      <c r="H16" s="528"/>
      <c r="I16" s="529"/>
      <c r="J16" s="538">
        <v>56404.44</v>
      </c>
      <c r="K16" s="536">
        <v>1.25</v>
      </c>
      <c r="L16" s="539">
        <v>25000</v>
      </c>
      <c r="M16" s="536">
        <v>0.5</v>
      </c>
      <c r="N16" s="536">
        <v>95</v>
      </c>
      <c r="O16" s="542"/>
      <c r="P16" s="536"/>
      <c r="Q16" s="536"/>
      <c r="R16" s="536"/>
      <c r="S16" s="536"/>
      <c r="T16" s="536"/>
      <c r="U16" s="536"/>
      <c r="V16" s="536"/>
      <c r="W16" s="540">
        <f t="shared" si="0"/>
        <v>0</v>
      </c>
      <c r="X16" s="536"/>
      <c r="Y16" s="536"/>
      <c r="Z16" s="536"/>
      <c r="AA16" s="536"/>
      <c r="AB16" s="536"/>
      <c r="AC16" s="536"/>
      <c r="AD16" s="536" t="s">
        <v>560</v>
      </c>
    </row>
    <row r="17" spans="1:30" s="428" customFormat="1" ht="39.950000000000003" customHeight="1" thickBot="1">
      <c r="A17" s="536">
        <v>103</v>
      </c>
      <c r="B17" s="534" t="s">
        <v>324</v>
      </c>
      <c r="C17" s="534" t="s">
        <v>408</v>
      </c>
      <c r="D17" s="535" t="s">
        <v>409</v>
      </c>
      <c r="E17" s="536" t="s">
        <v>20</v>
      </c>
      <c r="F17" s="536" t="s">
        <v>75</v>
      </c>
      <c r="G17" s="536" t="s">
        <v>524</v>
      </c>
      <c r="H17" s="528"/>
      <c r="I17" s="529"/>
      <c r="J17" s="538">
        <v>94399.05</v>
      </c>
      <c r="K17" s="536">
        <v>1.5</v>
      </c>
      <c r="L17" s="539">
        <v>0</v>
      </c>
      <c r="M17" s="536">
        <v>0</v>
      </c>
      <c r="N17" s="536">
        <v>88</v>
      </c>
      <c r="O17" s="542"/>
      <c r="P17" s="536"/>
      <c r="Q17" s="536"/>
      <c r="R17" s="536"/>
      <c r="S17" s="536"/>
      <c r="T17" s="536"/>
      <c r="U17" s="536"/>
      <c r="V17" s="536"/>
      <c r="W17" s="540">
        <f t="shared" si="0"/>
        <v>0</v>
      </c>
      <c r="X17" s="536"/>
      <c r="Y17" s="536"/>
      <c r="Z17" s="536"/>
      <c r="AA17" s="536"/>
      <c r="AB17" s="536"/>
      <c r="AC17" s="536"/>
      <c r="AD17" s="536"/>
    </row>
    <row r="18" spans="1:30" s="428" customFormat="1" ht="39.950000000000003" customHeight="1" thickBot="1">
      <c r="A18" s="536">
        <v>104</v>
      </c>
      <c r="B18" s="534" t="s">
        <v>324</v>
      </c>
      <c r="C18" s="534" t="s">
        <v>410</v>
      </c>
      <c r="D18" s="535" t="s">
        <v>411</v>
      </c>
      <c r="E18" s="536" t="s">
        <v>20</v>
      </c>
      <c r="F18" s="536" t="s">
        <v>75</v>
      </c>
      <c r="G18" s="536" t="s">
        <v>524</v>
      </c>
      <c r="H18" s="528"/>
      <c r="I18" s="529"/>
      <c r="J18" s="538">
        <v>166882.31</v>
      </c>
      <c r="K18" s="536">
        <v>2.75</v>
      </c>
      <c r="L18" s="539">
        <v>110000</v>
      </c>
      <c r="M18" s="536">
        <v>2</v>
      </c>
      <c r="N18" s="536">
        <v>86</v>
      </c>
      <c r="O18" s="542"/>
      <c r="P18" s="536"/>
      <c r="Q18" s="536"/>
      <c r="R18" s="536"/>
      <c r="S18" s="536"/>
      <c r="T18" s="536"/>
      <c r="U18" s="536"/>
      <c r="V18" s="536"/>
      <c r="W18" s="540">
        <f t="shared" si="0"/>
        <v>0</v>
      </c>
      <c r="X18" s="536"/>
      <c r="Y18" s="536"/>
      <c r="Z18" s="536"/>
      <c r="AA18" s="536"/>
      <c r="AB18" s="536"/>
      <c r="AC18" s="536"/>
      <c r="AD18" s="536" t="s">
        <v>560</v>
      </c>
    </row>
    <row r="19" spans="1:30" s="428" customFormat="1" ht="39.950000000000003" customHeight="1" thickBot="1">
      <c r="A19" s="581" t="s">
        <v>575</v>
      </c>
      <c r="B19" s="593"/>
      <c r="C19" s="593"/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3"/>
      <c r="AB19" s="593"/>
      <c r="AC19" s="593"/>
      <c r="AD19" s="594"/>
    </row>
    <row r="20" spans="1:30" s="428" customFormat="1" ht="39.950000000000003" customHeight="1" thickBot="1">
      <c r="A20" s="406">
        <v>86</v>
      </c>
      <c r="B20" s="407" t="s">
        <v>6</v>
      </c>
      <c r="C20" s="407" t="s">
        <v>436</v>
      </c>
      <c r="D20" s="407"/>
      <c r="E20" s="406" t="s">
        <v>15</v>
      </c>
      <c r="F20" s="406" t="s">
        <v>75</v>
      </c>
      <c r="G20" s="406" t="s">
        <v>524</v>
      </c>
      <c r="H20" s="528" t="s">
        <v>546</v>
      </c>
      <c r="I20" s="529">
        <v>1</v>
      </c>
      <c r="J20" s="409">
        <v>47360</v>
      </c>
      <c r="K20" s="475">
        <v>1</v>
      </c>
      <c r="L20" s="413">
        <v>42000</v>
      </c>
      <c r="M20" s="412">
        <v>1</v>
      </c>
      <c r="N20" s="474">
        <v>94</v>
      </c>
      <c r="O20" s="426"/>
      <c r="P20" s="408"/>
      <c r="Q20" s="409"/>
      <c r="R20" s="409"/>
      <c r="S20" s="409"/>
      <c r="T20" s="409"/>
      <c r="U20" s="409"/>
      <c r="V20" s="409"/>
      <c r="W20" s="410">
        <f t="shared" si="0"/>
        <v>0</v>
      </c>
      <c r="X20" s="406"/>
      <c r="Y20" s="406"/>
      <c r="Z20" s="411"/>
      <c r="AA20" s="411"/>
      <c r="AB20" s="412"/>
      <c r="AC20" s="406"/>
      <c r="AD20" s="413"/>
    </row>
    <row r="21" spans="1:30" s="428" customFormat="1" ht="39.950000000000003" customHeight="1" thickBot="1">
      <c r="A21" s="406">
        <v>107</v>
      </c>
      <c r="B21" s="407" t="s">
        <v>488</v>
      </c>
      <c r="C21" s="407" t="s">
        <v>489</v>
      </c>
      <c r="D21" s="407"/>
      <c r="E21" s="406" t="s">
        <v>491</v>
      </c>
      <c r="F21" s="406" t="s">
        <v>75</v>
      </c>
      <c r="G21" s="406" t="s">
        <v>524</v>
      </c>
      <c r="H21" s="528">
        <v>23280</v>
      </c>
      <c r="I21" s="529">
        <v>0.5</v>
      </c>
      <c r="J21" s="409">
        <v>28413</v>
      </c>
      <c r="K21" s="413">
        <v>0.6</v>
      </c>
      <c r="L21" s="413">
        <v>23500</v>
      </c>
      <c r="M21" s="412">
        <v>0.5</v>
      </c>
      <c r="N21" s="474">
        <v>87</v>
      </c>
      <c r="O21" s="426"/>
      <c r="P21" s="408"/>
      <c r="Q21" s="409"/>
      <c r="R21" s="409"/>
      <c r="S21" s="409"/>
      <c r="T21" s="409"/>
      <c r="U21" s="409"/>
      <c r="V21" s="409"/>
      <c r="W21" s="410">
        <f t="shared" ref="W21:W44" si="1">SUM(S21:V21)</f>
        <v>0</v>
      </c>
      <c r="X21" s="406"/>
      <c r="Y21" s="406"/>
      <c r="Z21" s="411"/>
      <c r="AA21" s="411"/>
      <c r="AB21" s="412"/>
      <c r="AC21" s="406"/>
      <c r="AD21" s="413"/>
    </row>
    <row r="22" spans="1:30" s="428" customFormat="1" ht="39.950000000000003" customHeight="1" thickBot="1">
      <c r="A22" s="406">
        <v>106</v>
      </c>
      <c r="B22" s="407" t="s">
        <v>481</v>
      </c>
      <c r="C22" s="407" t="s">
        <v>439</v>
      </c>
      <c r="D22" s="407"/>
      <c r="E22" s="406" t="s">
        <v>442</v>
      </c>
      <c r="F22" s="406" t="s">
        <v>75</v>
      </c>
      <c r="G22" s="406" t="s">
        <v>524</v>
      </c>
      <c r="H22" s="528" t="s">
        <v>547</v>
      </c>
      <c r="I22" s="529">
        <v>0.75</v>
      </c>
      <c r="J22" s="409">
        <v>143446</v>
      </c>
      <c r="K22" s="476">
        <v>2.6</v>
      </c>
      <c r="L22" s="413">
        <v>88860</v>
      </c>
      <c r="M22" s="412">
        <v>1.75</v>
      </c>
      <c r="N22" s="474">
        <v>83</v>
      </c>
      <c r="O22" s="426"/>
      <c r="P22" s="408"/>
      <c r="Q22" s="409"/>
      <c r="R22" s="409"/>
      <c r="S22" s="409"/>
      <c r="T22" s="409"/>
      <c r="U22" s="409"/>
      <c r="V22" s="409"/>
      <c r="W22" s="410">
        <f t="shared" si="1"/>
        <v>0</v>
      </c>
      <c r="X22" s="406"/>
      <c r="Y22" s="406"/>
      <c r="Z22" s="411"/>
      <c r="AA22" s="411"/>
      <c r="AB22" s="412"/>
      <c r="AC22" s="406"/>
      <c r="AD22" s="413"/>
    </row>
    <row r="23" spans="1:30" s="519" customFormat="1" ht="39.950000000000003" customHeight="1" thickBot="1">
      <c r="A23" s="406">
        <v>96</v>
      </c>
      <c r="B23" s="407" t="s">
        <v>320</v>
      </c>
      <c r="C23" s="407" t="s">
        <v>445</v>
      </c>
      <c r="D23" s="407"/>
      <c r="E23" s="406" t="s">
        <v>141</v>
      </c>
      <c r="F23" s="406" t="s">
        <v>75</v>
      </c>
      <c r="G23" s="406" t="s">
        <v>524</v>
      </c>
      <c r="H23" s="531">
        <v>90000</v>
      </c>
      <c r="I23" s="529">
        <v>4</v>
      </c>
      <c r="J23" s="477">
        <v>90000</v>
      </c>
      <c r="K23" s="478">
        <v>4</v>
      </c>
      <c r="L23" s="413">
        <v>90000</v>
      </c>
      <c r="M23" s="412">
        <v>4</v>
      </c>
      <c r="N23" s="474">
        <v>82</v>
      </c>
      <c r="O23" s="516" t="s">
        <v>549</v>
      </c>
      <c r="P23" s="408"/>
      <c r="Q23" s="409"/>
      <c r="R23" s="409"/>
      <c r="S23" s="409"/>
      <c r="T23" s="409"/>
      <c r="U23" s="409"/>
      <c r="V23" s="409"/>
      <c r="W23" s="410">
        <f t="shared" si="1"/>
        <v>0</v>
      </c>
      <c r="X23" s="406"/>
      <c r="Y23" s="406"/>
      <c r="Z23" s="411"/>
      <c r="AA23" s="411"/>
      <c r="AB23" s="412"/>
      <c r="AC23" s="406"/>
      <c r="AD23" s="413"/>
    </row>
    <row r="24" spans="1:30" s="519" customFormat="1" ht="39.950000000000003" customHeight="1" thickBot="1">
      <c r="A24" s="406">
        <v>105</v>
      </c>
      <c r="B24" s="407" t="s">
        <v>481</v>
      </c>
      <c r="C24" s="407" t="s">
        <v>440</v>
      </c>
      <c r="D24" s="407"/>
      <c r="E24" s="406" t="s">
        <v>20</v>
      </c>
      <c r="F24" s="406" t="s">
        <v>75</v>
      </c>
      <c r="G24" s="406" t="s">
        <v>524</v>
      </c>
      <c r="H24" s="528"/>
      <c r="I24" s="529"/>
      <c r="J24" s="409">
        <v>113038</v>
      </c>
      <c r="K24" s="476">
        <v>1.8</v>
      </c>
      <c r="L24" s="413">
        <v>67000</v>
      </c>
      <c r="M24" s="412">
        <v>0.9</v>
      </c>
      <c r="N24" s="474">
        <v>80</v>
      </c>
      <c r="O24" s="426"/>
      <c r="P24" s="408"/>
      <c r="Q24" s="409"/>
      <c r="R24" s="409"/>
      <c r="S24" s="409"/>
      <c r="T24" s="409"/>
      <c r="U24" s="409"/>
      <c r="V24" s="409"/>
      <c r="W24" s="410">
        <f t="shared" si="1"/>
        <v>0</v>
      </c>
      <c r="X24" s="406"/>
      <c r="Y24" s="406"/>
      <c r="Z24" s="411"/>
      <c r="AA24" s="411"/>
      <c r="AB24" s="412"/>
      <c r="AC24" s="406"/>
      <c r="AD24" s="413"/>
    </row>
    <row r="25" spans="1:30" s="519" customFormat="1" ht="39.950000000000003" customHeight="1" thickBot="1">
      <c r="A25" s="406">
        <v>87</v>
      </c>
      <c r="B25" s="407" t="s">
        <v>3</v>
      </c>
      <c r="C25" s="407" t="s">
        <v>504</v>
      </c>
      <c r="D25" s="407"/>
      <c r="E25" s="406" t="s">
        <v>15</v>
      </c>
      <c r="F25" s="406" t="s">
        <v>75</v>
      </c>
      <c r="G25" s="406" t="s">
        <v>524</v>
      </c>
      <c r="H25" s="528" t="s">
        <v>539</v>
      </c>
      <c r="I25" s="529">
        <v>0.25</v>
      </c>
      <c r="J25" s="409">
        <v>10338</v>
      </c>
      <c r="K25" s="413">
        <v>0.25</v>
      </c>
      <c r="L25" s="413">
        <v>10330</v>
      </c>
      <c r="M25" s="412">
        <v>0.25</v>
      </c>
      <c r="N25" s="474">
        <v>72</v>
      </c>
      <c r="O25" s="426"/>
      <c r="P25" s="408"/>
      <c r="Q25" s="409"/>
      <c r="R25" s="409"/>
      <c r="S25" s="409"/>
      <c r="T25" s="409"/>
      <c r="U25" s="409"/>
      <c r="V25" s="409"/>
      <c r="W25" s="410">
        <f t="shared" si="1"/>
        <v>0</v>
      </c>
      <c r="X25" s="406"/>
      <c r="Y25" s="406"/>
      <c r="Z25" s="411"/>
      <c r="AA25" s="411"/>
      <c r="AB25" s="412"/>
      <c r="AC25" s="406"/>
      <c r="AD25" s="413"/>
    </row>
    <row r="26" spans="1:30" s="519" customFormat="1" ht="39.950000000000003" customHeight="1" thickBot="1">
      <c r="A26" s="406">
        <v>120</v>
      </c>
      <c r="B26" s="407" t="s">
        <v>418</v>
      </c>
      <c r="C26" s="407" t="s">
        <v>526</v>
      </c>
      <c r="D26" s="407"/>
      <c r="E26" s="406" t="s">
        <v>15</v>
      </c>
      <c r="F26" s="406" t="s">
        <v>75</v>
      </c>
      <c r="G26" s="406" t="s">
        <v>524</v>
      </c>
      <c r="H26" s="528" t="s">
        <v>548</v>
      </c>
      <c r="I26" s="529">
        <v>0.5</v>
      </c>
      <c r="J26" s="409">
        <v>41350</v>
      </c>
      <c r="K26" s="413">
        <v>1</v>
      </c>
      <c r="L26" s="413">
        <v>0</v>
      </c>
      <c r="M26" s="412">
        <v>0</v>
      </c>
      <c r="N26" s="474">
        <v>62</v>
      </c>
      <c r="O26" s="426" t="s">
        <v>561</v>
      </c>
      <c r="P26" s="408"/>
      <c r="Q26" s="409"/>
      <c r="R26" s="409"/>
      <c r="S26" s="409"/>
      <c r="T26" s="409"/>
      <c r="U26" s="409"/>
      <c r="V26" s="409"/>
      <c r="W26" s="410">
        <f t="shared" si="1"/>
        <v>0</v>
      </c>
      <c r="X26" s="406"/>
      <c r="Y26" s="406"/>
      <c r="Z26" s="411"/>
      <c r="AA26" s="411"/>
      <c r="AB26" s="412"/>
      <c r="AC26" s="406"/>
      <c r="AD26" s="413"/>
    </row>
    <row r="27" spans="1:30" s="519" customFormat="1" ht="52.5" customHeight="1" thickBot="1">
      <c r="A27" s="406">
        <v>108</v>
      </c>
      <c r="B27" s="407" t="s">
        <v>488</v>
      </c>
      <c r="C27" s="407" t="s">
        <v>490</v>
      </c>
      <c r="D27" s="407"/>
      <c r="E27" s="406" t="s">
        <v>491</v>
      </c>
      <c r="F27" s="406" t="s">
        <v>75</v>
      </c>
      <c r="G27" s="406" t="s">
        <v>524</v>
      </c>
      <c r="H27" s="528"/>
      <c r="I27" s="529"/>
      <c r="J27" s="409">
        <v>37580</v>
      </c>
      <c r="K27" s="413">
        <v>0.6</v>
      </c>
      <c r="L27" s="413">
        <v>0</v>
      </c>
      <c r="M27" s="412">
        <v>0</v>
      </c>
      <c r="N27" s="474"/>
      <c r="O27" s="426" t="s">
        <v>562</v>
      </c>
      <c r="P27" s="408"/>
      <c r="Q27" s="409"/>
      <c r="R27" s="409"/>
      <c r="S27" s="409"/>
      <c r="T27" s="409"/>
      <c r="U27" s="409"/>
      <c r="V27" s="409"/>
      <c r="W27" s="410">
        <f t="shared" si="1"/>
        <v>0</v>
      </c>
      <c r="X27" s="406"/>
      <c r="Y27" s="406"/>
      <c r="Z27" s="411"/>
      <c r="AA27" s="411"/>
      <c r="AB27" s="412"/>
      <c r="AC27" s="406"/>
      <c r="AD27" s="543" t="s">
        <v>572</v>
      </c>
    </row>
    <row r="28" spans="1:30" s="519" customFormat="1" ht="52.5" customHeight="1" thickBot="1">
      <c r="A28" s="406"/>
      <c r="B28" s="407"/>
      <c r="C28" s="407"/>
      <c r="D28" s="407"/>
      <c r="E28" s="406"/>
      <c r="F28" s="406"/>
      <c r="G28" s="406"/>
      <c r="H28" s="413"/>
      <c r="I28" s="412"/>
      <c r="J28" s="409"/>
      <c r="K28" s="413"/>
      <c r="L28" s="413">
        <f>L27+L26+L25+L24+L23+L22+L21+L20</f>
        <v>321690</v>
      </c>
      <c r="M28" s="412"/>
      <c r="N28" s="474"/>
      <c r="O28" s="426"/>
      <c r="P28" s="408"/>
      <c r="Q28" s="409"/>
      <c r="R28" s="409"/>
      <c r="S28" s="409"/>
      <c r="T28" s="409"/>
      <c r="U28" s="409"/>
      <c r="V28" s="409"/>
      <c r="W28" s="410"/>
      <c r="X28" s="406"/>
      <c r="Y28" s="406"/>
      <c r="Z28" s="411"/>
      <c r="AA28" s="411"/>
      <c r="AB28" s="412"/>
      <c r="AC28" s="406"/>
      <c r="AD28" s="543"/>
    </row>
    <row r="29" spans="1:30" s="519" customFormat="1" ht="52.5" customHeight="1" thickBot="1">
      <c r="A29" s="581" t="s">
        <v>576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88"/>
      <c r="X29" s="588"/>
      <c r="Y29" s="588"/>
      <c r="Z29" s="588"/>
      <c r="AA29" s="588"/>
      <c r="AB29" s="588"/>
      <c r="AC29" s="588"/>
      <c r="AD29" s="589"/>
    </row>
    <row r="30" spans="1:30" s="519" customFormat="1" ht="39.950000000000003" customHeight="1" thickBot="1">
      <c r="A30" s="406">
        <v>110</v>
      </c>
      <c r="B30" s="407" t="s">
        <v>486</v>
      </c>
      <c r="C30" s="407" t="s">
        <v>487</v>
      </c>
      <c r="D30" s="407"/>
      <c r="E30" s="406" t="s">
        <v>67</v>
      </c>
      <c r="F30" s="406" t="s">
        <v>75</v>
      </c>
      <c r="G30" s="406" t="s">
        <v>522</v>
      </c>
      <c r="H30" s="528">
        <v>20000</v>
      </c>
      <c r="I30" s="529">
        <v>0.5</v>
      </c>
      <c r="J30" s="409">
        <v>49021</v>
      </c>
      <c r="K30" s="413">
        <v>1</v>
      </c>
      <c r="L30" s="413">
        <v>30700</v>
      </c>
      <c r="M30" s="412">
        <v>0.5</v>
      </c>
      <c r="N30" s="474">
        <v>80</v>
      </c>
      <c r="O30" s="426"/>
      <c r="P30" s="408"/>
      <c r="Q30" s="409"/>
      <c r="R30" s="409"/>
      <c r="S30" s="409"/>
      <c r="T30" s="409"/>
      <c r="U30" s="409"/>
      <c r="V30" s="409"/>
      <c r="W30" s="410">
        <f t="shared" si="1"/>
        <v>0</v>
      </c>
      <c r="X30" s="406"/>
      <c r="Y30" s="406"/>
      <c r="Z30" s="411"/>
      <c r="AA30" s="411"/>
      <c r="AB30" s="412"/>
      <c r="AC30" s="406"/>
      <c r="AD30" s="413"/>
    </row>
    <row r="31" spans="1:30" s="519" customFormat="1" ht="39.950000000000003" customHeight="1" thickBot="1">
      <c r="A31" s="406">
        <v>109</v>
      </c>
      <c r="B31" s="407" t="s">
        <v>460</v>
      </c>
      <c r="C31" s="407" t="s">
        <v>462</v>
      </c>
      <c r="D31" s="407"/>
      <c r="E31" s="406" t="s">
        <v>67</v>
      </c>
      <c r="F31" s="406" t="s">
        <v>75</v>
      </c>
      <c r="G31" s="406" t="s">
        <v>522</v>
      </c>
      <c r="H31" s="528"/>
      <c r="I31" s="529"/>
      <c r="J31" s="409">
        <v>85206</v>
      </c>
      <c r="K31" s="413">
        <v>1.5</v>
      </c>
      <c r="L31" s="413">
        <v>0</v>
      </c>
      <c r="M31" s="412">
        <v>0</v>
      </c>
      <c r="N31" s="474"/>
      <c r="O31" s="426" t="s">
        <v>563</v>
      </c>
      <c r="P31" s="408"/>
      <c r="Q31" s="409"/>
      <c r="R31" s="409"/>
      <c r="S31" s="409"/>
      <c r="T31" s="409"/>
      <c r="U31" s="409"/>
      <c r="V31" s="409"/>
      <c r="W31" s="410">
        <f t="shared" si="1"/>
        <v>0</v>
      </c>
      <c r="X31" s="406"/>
      <c r="Y31" s="406"/>
      <c r="Z31" s="411"/>
      <c r="AA31" s="411"/>
      <c r="AB31" s="412"/>
      <c r="AC31" s="406"/>
      <c r="AD31" s="413" t="s">
        <v>563</v>
      </c>
    </row>
    <row r="32" spans="1:30" s="519" customFormat="1" ht="39.950000000000003" customHeight="1" thickBot="1">
      <c r="A32" s="406"/>
      <c r="B32" s="407"/>
      <c r="C32" s="407"/>
      <c r="D32" s="407"/>
      <c r="E32" s="406"/>
      <c r="F32" s="406"/>
      <c r="G32" s="406"/>
      <c r="H32" s="478"/>
      <c r="I32" s="412"/>
      <c r="J32" s="477"/>
      <c r="K32" s="478"/>
      <c r="L32" s="413">
        <f>L31+L30</f>
        <v>30700</v>
      </c>
      <c r="M32" s="412"/>
      <c r="N32" s="474"/>
      <c r="O32" s="426"/>
      <c r="P32" s="408"/>
      <c r="Q32" s="409"/>
      <c r="R32" s="409"/>
      <c r="S32" s="409"/>
      <c r="T32" s="409"/>
      <c r="U32" s="409"/>
      <c r="V32" s="409"/>
      <c r="W32" s="410"/>
      <c r="X32" s="406"/>
      <c r="Y32" s="406"/>
      <c r="Z32" s="411"/>
      <c r="AA32" s="411"/>
      <c r="AB32" s="412"/>
      <c r="AC32" s="406"/>
      <c r="AD32" s="413"/>
    </row>
    <row r="33" spans="1:30" s="519" customFormat="1" ht="39.950000000000003" customHeight="1" thickBot="1">
      <c r="A33" s="581" t="s">
        <v>577</v>
      </c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9"/>
    </row>
    <row r="34" spans="1:30" s="519" customFormat="1" ht="39.950000000000003" customHeight="1" thickBot="1">
      <c r="A34" s="406">
        <v>113</v>
      </c>
      <c r="B34" s="407" t="s">
        <v>371</v>
      </c>
      <c r="C34" s="407" t="s">
        <v>473</v>
      </c>
      <c r="D34" s="407"/>
      <c r="E34" s="406" t="s">
        <v>16</v>
      </c>
      <c r="F34" s="406" t="s">
        <v>75</v>
      </c>
      <c r="G34" s="406" t="s">
        <v>523</v>
      </c>
      <c r="H34" s="531" t="s">
        <v>540</v>
      </c>
      <c r="I34" s="529">
        <v>1</v>
      </c>
      <c r="J34" s="477">
        <v>42678</v>
      </c>
      <c r="K34" s="478">
        <v>1</v>
      </c>
      <c r="L34" s="413">
        <v>34000</v>
      </c>
      <c r="M34" s="412">
        <v>0.75</v>
      </c>
      <c r="N34" s="474">
        <v>95</v>
      </c>
      <c r="O34" s="426"/>
      <c r="P34" s="408"/>
      <c r="Q34" s="409"/>
      <c r="R34" s="409"/>
      <c r="S34" s="409"/>
      <c r="T34" s="409"/>
      <c r="U34" s="409"/>
      <c r="V34" s="409"/>
      <c r="W34" s="410">
        <f t="shared" si="1"/>
        <v>0</v>
      </c>
      <c r="X34" s="406"/>
      <c r="Y34" s="406"/>
      <c r="Z34" s="411"/>
      <c r="AA34" s="411"/>
      <c r="AB34" s="412"/>
      <c r="AC34" s="406"/>
      <c r="AD34" s="413"/>
    </row>
    <row r="35" spans="1:30" s="519" customFormat="1" ht="39.950000000000003" customHeight="1" thickBot="1">
      <c r="A35" s="406">
        <v>116</v>
      </c>
      <c r="B35" s="407" t="s">
        <v>5</v>
      </c>
      <c r="C35" s="407" t="s">
        <v>479</v>
      </c>
      <c r="D35" s="407"/>
      <c r="E35" s="406" t="s">
        <v>16</v>
      </c>
      <c r="F35" s="406" t="s">
        <v>75</v>
      </c>
      <c r="G35" s="406" t="s">
        <v>523</v>
      </c>
      <c r="H35" s="531">
        <v>14000</v>
      </c>
      <c r="I35" s="529">
        <v>0.25</v>
      </c>
      <c r="J35" s="477">
        <v>39943</v>
      </c>
      <c r="K35" s="478">
        <v>0.75</v>
      </c>
      <c r="L35" s="413">
        <v>14000</v>
      </c>
      <c r="M35" s="412">
        <v>0.25</v>
      </c>
      <c r="N35" s="474">
        <v>95</v>
      </c>
      <c r="O35" s="426"/>
      <c r="P35" s="408"/>
      <c r="Q35" s="409"/>
      <c r="R35" s="409"/>
      <c r="S35" s="409"/>
      <c r="T35" s="409"/>
      <c r="U35" s="409"/>
      <c r="V35" s="409"/>
      <c r="W35" s="410">
        <f t="shared" si="1"/>
        <v>0</v>
      </c>
      <c r="X35" s="406"/>
      <c r="Y35" s="406"/>
      <c r="Z35" s="411"/>
      <c r="AA35" s="411"/>
      <c r="AB35" s="412"/>
      <c r="AC35" s="406"/>
      <c r="AD35" s="413"/>
    </row>
    <row r="36" spans="1:30" s="519" customFormat="1" ht="32.1" customHeight="1" thickBot="1">
      <c r="A36" s="406">
        <v>115</v>
      </c>
      <c r="B36" s="407" t="s">
        <v>5</v>
      </c>
      <c r="C36" s="407" t="s">
        <v>506</v>
      </c>
      <c r="D36" s="407"/>
      <c r="E36" s="406" t="s">
        <v>16</v>
      </c>
      <c r="F36" s="406" t="s">
        <v>75</v>
      </c>
      <c r="G36" s="406" t="s">
        <v>523</v>
      </c>
      <c r="H36" s="531">
        <v>13000</v>
      </c>
      <c r="I36" s="529">
        <v>0.5</v>
      </c>
      <c r="J36" s="477">
        <v>36192</v>
      </c>
      <c r="K36" s="478">
        <v>0.75</v>
      </c>
      <c r="L36" s="413">
        <v>13000</v>
      </c>
      <c r="M36" s="412">
        <v>0.25</v>
      </c>
      <c r="N36" s="474">
        <v>94</v>
      </c>
      <c r="O36" s="426"/>
      <c r="P36" s="408"/>
      <c r="Q36" s="409"/>
      <c r="R36" s="409"/>
      <c r="S36" s="409"/>
      <c r="T36" s="409"/>
      <c r="U36" s="409"/>
      <c r="V36" s="409"/>
      <c r="W36" s="410">
        <f t="shared" si="1"/>
        <v>0</v>
      </c>
      <c r="X36" s="406"/>
      <c r="Y36" s="406"/>
      <c r="Z36" s="411"/>
      <c r="AA36" s="411"/>
      <c r="AB36" s="412"/>
      <c r="AC36" s="406"/>
      <c r="AD36" s="413"/>
    </row>
    <row r="37" spans="1:30" s="519" customFormat="1" ht="39.950000000000003" customHeight="1" thickBot="1">
      <c r="A37" s="406">
        <v>111</v>
      </c>
      <c r="B37" s="407" t="s">
        <v>354</v>
      </c>
      <c r="C37" s="407" t="s">
        <v>455</v>
      </c>
      <c r="D37" s="407"/>
      <c r="E37" s="406" t="s">
        <v>16</v>
      </c>
      <c r="F37" s="406" t="s">
        <v>75</v>
      </c>
      <c r="G37" s="406" t="s">
        <v>523</v>
      </c>
      <c r="H37" s="531">
        <v>6100</v>
      </c>
      <c r="I37" s="529"/>
      <c r="J37" s="477">
        <v>6100</v>
      </c>
      <c r="K37" s="478"/>
      <c r="L37" s="413">
        <v>6100</v>
      </c>
      <c r="M37" s="412"/>
      <c r="N37" s="474">
        <v>84</v>
      </c>
      <c r="O37" s="426"/>
      <c r="P37" s="408"/>
      <c r="Q37" s="409"/>
      <c r="R37" s="409"/>
      <c r="S37" s="409"/>
      <c r="T37" s="409"/>
      <c r="U37" s="409"/>
      <c r="V37" s="409"/>
      <c r="W37" s="410">
        <f t="shared" si="1"/>
        <v>0</v>
      </c>
      <c r="X37" s="406"/>
      <c r="Y37" s="406"/>
      <c r="Z37" s="411"/>
      <c r="AA37" s="411"/>
      <c r="AB37" s="412"/>
      <c r="AC37" s="406"/>
      <c r="AD37" s="413"/>
    </row>
    <row r="38" spans="1:30" s="519" customFormat="1" ht="39.950000000000003" customHeight="1" thickBot="1">
      <c r="A38" s="406">
        <v>112</v>
      </c>
      <c r="B38" s="407" t="s">
        <v>3</v>
      </c>
      <c r="C38" s="407" t="s">
        <v>505</v>
      </c>
      <c r="D38" s="407"/>
      <c r="E38" s="406" t="s">
        <v>16</v>
      </c>
      <c r="F38" s="406" t="s">
        <v>75</v>
      </c>
      <c r="G38" s="406" t="s">
        <v>523</v>
      </c>
      <c r="H38" s="531" t="s">
        <v>539</v>
      </c>
      <c r="I38" s="529">
        <v>0.5</v>
      </c>
      <c r="J38" s="477">
        <v>20676</v>
      </c>
      <c r="K38" s="478">
        <v>0.5</v>
      </c>
      <c r="L38" s="413">
        <v>20675</v>
      </c>
      <c r="M38" s="412">
        <v>0.5</v>
      </c>
      <c r="N38" s="474">
        <v>81</v>
      </c>
      <c r="O38" s="426"/>
      <c r="P38" s="408"/>
      <c r="Q38" s="409"/>
      <c r="R38" s="409"/>
      <c r="S38" s="409"/>
      <c r="T38" s="409"/>
      <c r="U38" s="409"/>
      <c r="V38" s="409"/>
      <c r="W38" s="410">
        <f t="shared" si="1"/>
        <v>0</v>
      </c>
      <c r="X38" s="406"/>
      <c r="Y38" s="406"/>
      <c r="Z38" s="411"/>
      <c r="AA38" s="411"/>
      <c r="AB38" s="412"/>
      <c r="AC38" s="406"/>
      <c r="AD38" s="413"/>
    </row>
    <row r="39" spans="1:30" s="519" customFormat="1" ht="39.950000000000003" customHeight="1" thickBot="1">
      <c r="A39" s="406">
        <v>117</v>
      </c>
      <c r="B39" s="407" t="s">
        <v>477</v>
      </c>
      <c r="C39" s="407" t="s">
        <v>478</v>
      </c>
      <c r="D39" s="407"/>
      <c r="E39" s="406" t="s">
        <v>16</v>
      </c>
      <c r="F39" s="406" t="s">
        <v>75</v>
      </c>
      <c r="G39" s="406" t="s">
        <v>523</v>
      </c>
      <c r="H39" s="531">
        <v>24020</v>
      </c>
      <c r="I39" s="529">
        <v>0.5</v>
      </c>
      <c r="J39" s="477">
        <v>25247</v>
      </c>
      <c r="K39" s="478">
        <v>0.5</v>
      </c>
      <c r="L39" s="413">
        <v>24500</v>
      </c>
      <c r="M39" s="412">
        <v>0.5</v>
      </c>
      <c r="N39" s="474">
        <v>72</v>
      </c>
      <c r="O39" s="426"/>
      <c r="P39" s="408"/>
      <c r="Q39" s="409"/>
      <c r="R39" s="409"/>
      <c r="S39" s="409"/>
      <c r="T39" s="409"/>
      <c r="U39" s="409"/>
      <c r="V39" s="409"/>
      <c r="W39" s="410">
        <f t="shared" si="1"/>
        <v>0</v>
      </c>
      <c r="X39" s="406"/>
      <c r="Y39" s="406"/>
      <c r="Z39" s="411"/>
      <c r="AA39" s="411"/>
      <c r="AB39" s="412"/>
      <c r="AC39" s="406"/>
      <c r="AD39" s="413"/>
    </row>
    <row r="40" spans="1:30" s="519" customFormat="1" ht="39.950000000000003" customHeight="1" thickBot="1">
      <c r="A40" s="406">
        <v>118</v>
      </c>
      <c r="B40" s="407" t="s">
        <v>3</v>
      </c>
      <c r="C40" s="407" t="s">
        <v>511</v>
      </c>
      <c r="D40" s="407"/>
      <c r="E40" s="406" t="s">
        <v>17</v>
      </c>
      <c r="F40" s="406" t="s">
        <v>75</v>
      </c>
      <c r="G40" s="406" t="s">
        <v>523</v>
      </c>
      <c r="H40" s="531" t="s">
        <v>539</v>
      </c>
      <c r="I40" s="529">
        <v>0.25</v>
      </c>
      <c r="J40" s="477">
        <v>10338</v>
      </c>
      <c r="K40" s="478">
        <v>0.25</v>
      </c>
      <c r="L40" s="413">
        <v>10335</v>
      </c>
      <c r="M40" s="412">
        <v>0.25</v>
      </c>
      <c r="N40" s="474">
        <v>69</v>
      </c>
      <c r="O40" s="426"/>
      <c r="P40" s="408"/>
      <c r="Q40" s="409"/>
      <c r="R40" s="409"/>
      <c r="S40" s="409"/>
      <c r="T40" s="409"/>
      <c r="U40" s="409"/>
      <c r="V40" s="409"/>
      <c r="W40" s="410">
        <f t="shared" si="1"/>
        <v>0</v>
      </c>
      <c r="X40" s="406"/>
      <c r="Y40" s="406"/>
      <c r="Z40" s="411"/>
      <c r="AA40" s="411"/>
      <c r="AB40" s="412"/>
      <c r="AC40" s="406"/>
      <c r="AD40" s="413"/>
    </row>
    <row r="41" spans="1:30" s="519" customFormat="1" ht="39.950000000000003" customHeight="1" thickBot="1">
      <c r="A41" s="406">
        <v>114</v>
      </c>
      <c r="B41" s="407" t="s">
        <v>316</v>
      </c>
      <c r="C41" s="407" t="s">
        <v>496</v>
      </c>
      <c r="D41" s="407"/>
      <c r="E41" s="406" t="s">
        <v>16</v>
      </c>
      <c r="F41" s="406" t="s">
        <v>75</v>
      </c>
      <c r="G41" s="406" t="s">
        <v>523</v>
      </c>
      <c r="H41" s="531">
        <v>27960</v>
      </c>
      <c r="I41" s="529">
        <v>0.5</v>
      </c>
      <c r="J41" s="477">
        <v>29846</v>
      </c>
      <c r="K41" s="478">
        <v>0.5</v>
      </c>
      <c r="L41" s="413">
        <v>25000</v>
      </c>
      <c r="M41" s="412">
        <v>0.5</v>
      </c>
      <c r="N41" s="474">
        <v>51</v>
      </c>
      <c r="O41" s="426"/>
      <c r="P41" s="408"/>
      <c r="Q41" s="409"/>
      <c r="R41" s="409"/>
      <c r="S41" s="409"/>
      <c r="T41" s="409"/>
      <c r="U41" s="409"/>
      <c r="V41" s="409"/>
      <c r="W41" s="410">
        <f t="shared" si="1"/>
        <v>0</v>
      </c>
      <c r="X41" s="406"/>
      <c r="Y41" s="406"/>
      <c r="Z41" s="411"/>
      <c r="AA41" s="411"/>
      <c r="AB41" s="412"/>
      <c r="AC41" s="406"/>
      <c r="AD41" s="413"/>
    </row>
    <row r="42" spans="1:30" s="519" customFormat="1" ht="39.950000000000003" customHeight="1" thickBot="1">
      <c r="A42" s="406"/>
      <c r="B42" s="407"/>
      <c r="C42" s="407"/>
      <c r="D42" s="407"/>
      <c r="E42" s="406"/>
      <c r="F42" s="406"/>
      <c r="G42" s="406"/>
      <c r="H42" s="478"/>
      <c r="I42" s="412"/>
      <c r="J42" s="477"/>
      <c r="K42" s="478"/>
      <c r="L42" s="413">
        <f>L41+L40+L39+L38+L37+L36+L35+L34</f>
        <v>147610</v>
      </c>
      <c r="M42" s="412"/>
      <c r="N42" s="474"/>
      <c r="O42" s="426"/>
      <c r="P42" s="408"/>
      <c r="Q42" s="409"/>
      <c r="R42" s="409"/>
      <c r="S42" s="409"/>
      <c r="T42" s="409"/>
      <c r="U42" s="409"/>
      <c r="V42" s="409"/>
      <c r="W42" s="410"/>
      <c r="X42" s="406"/>
      <c r="Y42" s="406"/>
      <c r="Z42" s="411"/>
      <c r="AA42" s="411"/>
      <c r="AB42" s="412"/>
      <c r="AC42" s="406"/>
      <c r="AD42" s="413"/>
    </row>
    <row r="43" spans="1:30" s="519" customFormat="1" ht="39.950000000000003" customHeight="1" thickBot="1">
      <c r="A43" s="581" t="s">
        <v>578</v>
      </c>
      <c r="B43" s="588"/>
      <c r="C43" s="588"/>
      <c r="D43" s="588"/>
      <c r="E43" s="588"/>
      <c r="F43" s="588"/>
      <c r="G43" s="588"/>
      <c r="H43" s="588"/>
      <c r="I43" s="588"/>
      <c r="J43" s="588"/>
      <c r="K43" s="588"/>
      <c r="L43" s="588"/>
      <c r="M43" s="588"/>
      <c r="N43" s="588"/>
      <c r="O43" s="588"/>
      <c r="P43" s="588"/>
      <c r="Q43" s="588"/>
      <c r="R43" s="588"/>
      <c r="S43" s="588"/>
      <c r="T43" s="588"/>
      <c r="U43" s="588"/>
      <c r="V43" s="588"/>
      <c r="W43" s="588"/>
      <c r="X43" s="588"/>
      <c r="Y43" s="588"/>
      <c r="Z43" s="588"/>
      <c r="AA43" s="588"/>
      <c r="AB43" s="588"/>
      <c r="AC43" s="588"/>
      <c r="AD43" s="589"/>
    </row>
    <row r="44" spans="1:30" s="519" customFormat="1" ht="39.950000000000003" customHeight="1" thickBot="1">
      <c r="A44" s="406">
        <v>119</v>
      </c>
      <c r="B44" s="407" t="s">
        <v>468</v>
      </c>
      <c r="C44" s="407" t="s">
        <v>470</v>
      </c>
      <c r="D44" s="407"/>
      <c r="E44" s="406" t="s">
        <v>469</v>
      </c>
      <c r="F44" s="406" t="s">
        <v>75</v>
      </c>
      <c r="G44" s="406" t="s">
        <v>533</v>
      </c>
      <c r="H44" s="531">
        <v>10000</v>
      </c>
      <c r="I44" s="529"/>
      <c r="J44" s="477">
        <v>10000</v>
      </c>
      <c r="K44" s="478">
        <v>0.25</v>
      </c>
      <c r="L44" s="413">
        <v>10000</v>
      </c>
      <c r="M44" s="412">
        <v>0.25</v>
      </c>
      <c r="N44" s="474">
        <v>90</v>
      </c>
      <c r="O44" s="426"/>
      <c r="P44" s="408"/>
      <c r="Q44" s="409"/>
      <c r="R44" s="409"/>
      <c r="S44" s="409"/>
      <c r="T44" s="409"/>
      <c r="U44" s="409"/>
      <c r="V44" s="409"/>
      <c r="W44" s="410">
        <f t="shared" si="1"/>
        <v>0</v>
      </c>
      <c r="X44" s="406"/>
      <c r="Y44" s="406"/>
      <c r="Z44" s="411"/>
      <c r="AA44" s="411"/>
      <c r="AB44" s="412"/>
      <c r="AC44" s="406"/>
      <c r="AD44" s="413"/>
    </row>
    <row r="45" spans="1:30" s="519" customFormat="1" ht="39.950000000000003" customHeight="1" thickBot="1">
      <c r="A45" s="429"/>
      <c r="B45" s="479"/>
      <c r="C45" s="479"/>
      <c r="D45" s="479"/>
      <c r="E45" s="429"/>
      <c r="F45" s="429"/>
      <c r="G45" s="429"/>
      <c r="H45" s="431"/>
      <c r="I45" s="432"/>
      <c r="J45" s="433"/>
      <c r="K45" s="431"/>
      <c r="L45" s="431">
        <f>L44</f>
        <v>10000</v>
      </c>
      <c r="M45" s="432"/>
      <c r="N45" s="480"/>
      <c r="O45" s="473"/>
      <c r="P45" s="434"/>
      <c r="Q45" s="433"/>
      <c r="R45" s="433"/>
      <c r="S45" s="433"/>
      <c r="T45" s="433"/>
      <c r="U45" s="433"/>
      <c r="V45" s="433"/>
      <c r="W45" s="435"/>
      <c r="X45" s="429"/>
      <c r="Y45" s="429"/>
      <c r="Z45" s="436"/>
      <c r="AA45" s="436"/>
      <c r="AB45" s="432"/>
      <c r="AC45" s="429"/>
      <c r="AD45" s="431"/>
    </row>
    <row r="46" spans="1:30" ht="39.950000000000003" customHeight="1">
      <c r="A46" s="414"/>
      <c r="B46" s="520"/>
      <c r="C46" s="438" t="s">
        <v>509</v>
      </c>
      <c r="D46" s="479"/>
      <c r="E46" s="429"/>
      <c r="F46" s="429"/>
      <c r="G46" s="429"/>
      <c r="H46" s="481" t="s">
        <v>529</v>
      </c>
      <c r="I46" s="432"/>
      <c r="J46" s="433" t="s">
        <v>530</v>
      </c>
      <c r="K46" s="431">
        <v>510000</v>
      </c>
      <c r="L46" s="482">
        <f>L45+L42+L32+L28</f>
        <v>510000</v>
      </c>
      <c r="M46" s="432"/>
      <c r="N46" s="480">
        <f>K46-L46</f>
        <v>0</v>
      </c>
      <c r="O46" s="473"/>
      <c r="P46" s="434"/>
      <c r="Q46" s="433"/>
      <c r="R46" s="433"/>
      <c r="S46" s="433"/>
      <c r="T46" s="433"/>
      <c r="U46" s="433"/>
      <c r="V46" s="433"/>
      <c r="W46" s="435"/>
      <c r="X46" s="429"/>
      <c r="Y46" s="429"/>
      <c r="Z46" s="436"/>
      <c r="AA46" s="436"/>
      <c r="AB46" s="432"/>
      <c r="AC46" s="429"/>
      <c r="AD46" s="431"/>
    </row>
    <row r="47" spans="1:30" ht="39.950000000000003" customHeight="1">
      <c r="A47" s="414"/>
      <c r="B47" s="414"/>
      <c r="C47" s="414"/>
      <c r="D47" s="439"/>
      <c r="E47" s="440"/>
      <c r="F47" s="440"/>
      <c r="G47" s="440"/>
      <c r="H47" s="441"/>
      <c r="I47" s="442"/>
      <c r="J47" s="443"/>
      <c r="K47" s="441"/>
      <c r="L47" s="441"/>
      <c r="M47" s="441"/>
      <c r="N47" s="441"/>
      <c r="O47" s="444"/>
      <c r="P47" s="445"/>
      <c r="Q47" s="446"/>
      <c r="R47" s="446"/>
      <c r="S47" s="446"/>
      <c r="T47" s="446"/>
      <c r="U47" s="446"/>
      <c r="V47" s="446"/>
      <c r="W47" s="447"/>
      <c r="X47" s="448"/>
      <c r="Y47" s="448"/>
      <c r="Z47" s="449"/>
      <c r="AA47" s="449"/>
      <c r="AB47" s="450"/>
      <c r="AC47" s="448"/>
      <c r="AD47" s="451"/>
    </row>
  </sheetData>
  <mergeCells count="4">
    <mergeCell ref="A29:AD29"/>
    <mergeCell ref="A33:AD33"/>
    <mergeCell ref="A43:AD43"/>
    <mergeCell ref="A19:AD19"/>
  </mergeCells>
  <phoneticPr fontId="0" type="noConversion"/>
  <pageMargins left="0.19685039370078741" right="0.15748031496062992" top="0.51181102362204722" bottom="1.3779527559055118" header="0.51181102362204722" footer="0.51181102362204722"/>
  <pageSetup paperSize="9" scale="54" orientation="landscape" horizontalDpi="1200" r:id="rId1"/>
  <headerFooter alignWithMargins="0">
    <oddHeader>&amp;R&amp;"Arial,Fett"&amp;20Anlage 6</oddHeader>
    <oddFooter>&amp;CSeite &amp;P von &amp;N</oddFooter>
  </headerFooter>
  <rowBreaks count="1" manualBreakCount="1">
    <brk id="18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AD150"/>
  <sheetViews>
    <sheetView topLeftCell="E1" zoomScale="75" zoomScaleNormal="75" zoomScaleSheetLayoutView="70" workbookViewId="0">
      <selection activeCell="L144" sqref="L144"/>
    </sheetView>
  </sheetViews>
  <sheetFormatPr baseColWidth="10" defaultRowHeight="39.950000000000003" customHeight="1"/>
  <cols>
    <col min="1" max="1" width="8.140625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6.42578125" style="393" customWidth="1"/>
    <col min="12" max="12" width="17.140625" style="393" customWidth="1"/>
    <col min="13" max="13" width="10.42578125" style="392" customWidth="1"/>
    <col min="14" max="14" width="14.85546875" style="470" customWidth="1"/>
    <col min="15" max="15" width="13.85546875" style="394" bestFit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28.7109375" style="398" hidden="1" customWidth="1"/>
    <col min="30" max="30" width="26" style="401" hidden="1" customWidth="1"/>
    <col min="31" max="31" width="14.42578125" style="387" customWidth="1"/>
    <col min="32" max="16384" width="11.42578125" style="387"/>
  </cols>
  <sheetData>
    <row r="1" spans="1:30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/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</row>
    <row r="2" spans="1:30" s="405" customFormat="1" ht="60" hidden="1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297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72" t="s">
        <v>427</v>
      </c>
      <c r="N2" s="471" t="s">
        <v>554</v>
      </c>
      <c r="O2" s="522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559</v>
      </c>
    </row>
    <row r="3" spans="1:30" s="519" customFormat="1" ht="39.950000000000003" hidden="1" customHeight="1" thickBot="1">
      <c r="A3" s="517">
        <v>3</v>
      </c>
      <c r="B3" s="534" t="s">
        <v>231</v>
      </c>
      <c r="C3" s="534" t="s">
        <v>432</v>
      </c>
      <c r="D3" s="535" t="s">
        <v>322</v>
      </c>
      <c r="E3" s="536" t="s">
        <v>96</v>
      </c>
      <c r="F3" s="536">
        <v>1</v>
      </c>
      <c r="G3" s="535"/>
      <c r="H3" s="528">
        <v>36877.9</v>
      </c>
      <c r="I3" s="529">
        <v>0.6</v>
      </c>
      <c r="J3" s="538">
        <v>31013.97</v>
      </c>
      <c r="K3" s="536">
        <v>0.6</v>
      </c>
      <c r="L3" s="539">
        <v>30705</v>
      </c>
      <c r="M3" s="536">
        <v>0.6</v>
      </c>
      <c r="N3" s="536">
        <v>87</v>
      </c>
      <c r="O3" s="536"/>
      <c r="P3" s="536"/>
      <c r="Q3" s="536"/>
      <c r="R3" s="536"/>
      <c r="S3" s="536"/>
      <c r="T3" s="536"/>
      <c r="U3" s="536"/>
      <c r="V3" s="536"/>
      <c r="W3" s="540">
        <f t="shared" ref="W3:W18" si="0">SUM(S3:V3)</f>
        <v>0</v>
      </c>
      <c r="X3" s="536"/>
      <c r="Y3" s="536"/>
      <c r="Z3" s="536"/>
      <c r="AA3" s="536"/>
      <c r="AB3" s="536"/>
      <c r="AC3" s="536"/>
      <c r="AD3" s="536" t="s">
        <v>560</v>
      </c>
    </row>
    <row r="4" spans="1:30" s="519" customFormat="1" ht="39.950000000000003" hidden="1" customHeight="1" thickBot="1">
      <c r="A4" s="517">
        <v>4</v>
      </c>
      <c r="B4" s="534" t="s">
        <v>316</v>
      </c>
      <c r="C4" s="534" t="s">
        <v>301</v>
      </c>
      <c r="D4" s="535" t="s">
        <v>317</v>
      </c>
      <c r="E4" s="536" t="s">
        <v>15</v>
      </c>
      <c r="F4" s="536">
        <v>1</v>
      </c>
      <c r="G4" s="535"/>
      <c r="H4" s="528">
        <v>43985.1</v>
      </c>
      <c r="I4" s="529">
        <v>0.5</v>
      </c>
      <c r="J4" s="538">
        <v>93957.64</v>
      </c>
      <c r="K4" s="536">
        <v>1.5</v>
      </c>
      <c r="L4" s="539">
        <v>47490</v>
      </c>
      <c r="M4" s="536">
        <v>0.75</v>
      </c>
      <c r="N4" s="541">
        <v>88</v>
      </c>
      <c r="O4" s="536"/>
      <c r="P4" s="536"/>
      <c r="Q4" s="536"/>
      <c r="R4" s="536"/>
      <c r="S4" s="536"/>
      <c r="T4" s="536"/>
      <c r="U4" s="536"/>
      <c r="V4" s="536"/>
      <c r="W4" s="540">
        <f t="shared" si="0"/>
        <v>0</v>
      </c>
      <c r="X4" s="536"/>
      <c r="Y4" s="536"/>
      <c r="Z4" s="536"/>
      <c r="AA4" s="536"/>
      <c r="AB4" s="536"/>
      <c r="AC4" s="536"/>
      <c r="AD4" s="536" t="s">
        <v>560</v>
      </c>
    </row>
    <row r="5" spans="1:30" s="519" customFormat="1" ht="39.950000000000003" hidden="1" customHeight="1" thickBot="1">
      <c r="A5" s="517">
        <v>5</v>
      </c>
      <c r="B5" s="534" t="s">
        <v>318</v>
      </c>
      <c r="C5" s="534" t="s">
        <v>521</v>
      </c>
      <c r="D5" s="535" t="s">
        <v>319</v>
      </c>
      <c r="E5" s="536" t="s">
        <v>15</v>
      </c>
      <c r="F5" s="536">
        <v>1</v>
      </c>
      <c r="G5" s="535"/>
      <c r="H5" s="528">
        <v>35782.28</v>
      </c>
      <c r="I5" s="529">
        <v>0.6</v>
      </c>
      <c r="J5" s="538">
        <v>40574.870000000003</v>
      </c>
      <c r="K5" s="536">
        <v>0.6</v>
      </c>
      <c r="L5" s="539">
        <v>40110</v>
      </c>
      <c r="M5" s="536">
        <v>0.6</v>
      </c>
      <c r="N5" s="536">
        <v>86</v>
      </c>
      <c r="O5" s="536"/>
      <c r="P5" s="536"/>
      <c r="Q5" s="536"/>
      <c r="R5" s="536"/>
      <c r="S5" s="536"/>
      <c r="T5" s="536"/>
      <c r="U5" s="536"/>
      <c r="V5" s="536"/>
      <c r="W5" s="540">
        <f t="shared" si="0"/>
        <v>0</v>
      </c>
      <c r="X5" s="536"/>
      <c r="Y5" s="536"/>
      <c r="Z5" s="536"/>
      <c r="AA5" s="536"/>
      <c r="AB5" s="536"/>
      <c r="AC5" s="536"/>
      <c r="AD5" s="536" t="s">
        <v>560</v>
      </c>
    </row>
    <row r="6" spans="1:30" s="519" customFormat="1" ht="39.950000000000003" hidden="1" customHeight="1" thickBot="1">
      <c r="A6" s="517">
        <v>6</v>
      </c>
      <c r="B6" s="534" t="s">
        <v>320</v>
      </c>
      <c r="C6" s="534" t="s">
        <v>302</v>
      </c>
      <c r="D6" s="535" t="s">
        <v>321</v>
      </c>
      <c r="E6" s="536" t="s">
        <v>15</v>
      </c>
      <c r="F6" s="536">
        <v>1</v>
      </c>
      <c r="G6" s="537" t="s">
        <v>523</v>
      </c>
      <c r="H6" s="528">
        <v>20780</v>
      </c>
      <c r="I6" s="529">
        <v>0.25</v>
      </c>
      <c r="J6" s="538">
        <v>20304.560000000001</v>
      </c>
      <c r="K6" s="536">
        <v>0.25</v>
      </c>
      <c r="L6" s="539">
        <v>0</v>
      </c>
      <c r="M6" s="536">
        <v>0</v>
      </c>
      <c r="N6" s="536">
        <v>58</v>
      </c>
      <c r="O6" s="536"/>
      <c r="P6" s="536"/>
      <c r="Q6" s="536"/>
      <c r="R6" s="536"/>
      <c r="S6" s="536"/>
      <c r="T6" s="536"/>
      <c r="U6" s="536"/>
      <c r="V6" s="536"/>
      <c r="W6" s="540">
        <f t="shared" si="0"/>
        <v>0</v>
      </c>
      <c r="X6" s="536"/>
      <c r="Y6" s="536"/>
      <c r="Z6" s="536"/>
      <c r="AA6" s="536"/>
      <c r="AB6" s="536"/>
      <c r="AC6" s="536"/>
      <c r="AD6" s="536"/>
    </row>
    <row r="7" spans="1:30" s="519" customFormat="1" ht="39.950000000000003" hidden="1" customHeight="1" thickBot="1">
      <c r="A7" s="517">
        <v>7</v>
      </c>
      <c r="B7" s="534" t="s">
        <v>154</v>
      </c>
      <c r="C7" s="534" t="s">
        <v>345</v>
      </c>
      <c r="D7" s="535" t="s">
        <v>346</v>
      </c>
      <c r="E7" s="536" t="s">
        <v>15</v>
      </c>
      <c r="F7" s="536">
        <v>1</v>
      </c>
      <c r="G7" s="535"/>
      <c r="H7" s="528">
        <v>27559.86</v>
      </c>
      <c r="I7" s="529">
        <v>0.65</v>
      </c>
      <c r="J7" s="538">
        <v>37199.81</v>
      </c>
      <c r="K7" s="536">
        <v>0.88</v>
      </c>
      <c r="L7" s="539">
        <v>32240</v>
      </c>
      <c r="M7" s="536">
        <v>0.75</v>
      </c>
      <c r="N7" s="536">
        <v>78</v>
      </c>
      <c r="O7" s="536"/>
      <c r="P7" s="536"/>
      <c r="Q7" s="536"/>
      <c r="R7" s="536"/>
      <c r="S7" s="536"/>
      <c r="T7" s="536"/>
      <c r="U7" s="536"/>
      <c r="V7" s="536"/>
      <c r="W7" s="540">
        <f t="shared" si="0"/>
        <v>0</v>
      </c>
      <c r="X7" s="536"/>
      <c r="Y7" s="536"/>
      <c r="Z7" s="536"/>
      <c r="AA7" s="536"/>
      <c r="AB7" s="536"/>
      <c r="AC7" s="536"/>
      <c r="AD7" s="536" t="s">
        <v>560</v>
      </c>
    </row>
    <row r="8" spans="1:30" s="519" customFormat="1" ht="39.950000000000003" hidden="1" customHeight="1" thickBot="1">
      <c r="A8" s="517">
        <v>8</v>
      </c>
      <c r="B8" s="534" t="s">
        <v>316</v>
      </c>
      <c r="C8" s="534" t="s">
        <v>304</v>
      </c>
      <c r="D8" s="535" t="s">
        <v>347</v>
      </c>
      <c r="E8" s="536" t="s">
        <v>15</v>
      </c>
      <c r="F8" s="536">
        <v>1</v>
      </c>
      <c r="G8" s="535"/>
      <c r="H8" s="528">
        <v>30182.86</v>
      </c>
      <c r="I8" s="529">
        <v>0.5</v>
      </c>
      <c r="J8" s="538">
        <v>38938</v>
      </c>
      <c r="K8" s="536">
        <v>0.75</v>
      </c>
      <c r="L8" s="539">
        <v>27420</v>
      </c>
      <c r="M8" s="536">
        <v>0.5</v>
      </c>
      <c r="N8" s="541">
        <v>82</v>
      </c>
      <c r="O8" s="536"/>
      <c r="P8" s="536"/>
      <c r="Q8" s="536"/>
      <c r="R8" s="536"/>
      <c r="S8" s="536"/>
      <c r="T8" s="536"/>
      <c r="U8" s="536"/>
      <c r="V8" s="536"/>
      <c r="W8" s="540">
        <f t="shared" si="0"/>
        <v>0</v>
      </c>
      <c r="X8" s="536"/>
      <c r="Y8" s="536"/>
      <c r="Z8" s="536"/>
      <c r="AA8" s="536"/>
      <c r="AB8" s="536"/>
      <c r="AC8" s="536"/>
      <c r="AD8" s="536" t="s">
        <v>560</v>
      </c>
    </row>
    <row r="9" spans="1:30" s="519" customFormat="1" ht="39.950000000000003" hidden="1" customHeight="1" thickBot="1">
      <c r="A9" s="517">
        <v>9</v>
      </c>
      <c r="B9" s="534" t="s">
        <v>481</v>
      </c>
      <c r="C9" s="534" t="s">
        <v>312</v>
      </c>
      <c r="D9" s="535" t="s">
        <v>348</v>
      </c>
      <c r="E9" s="536" t="s">
        <v>15</v>
      </c>
      <c r="F9" s="536">
        <v>1</v>
      </c>
      <c r="G9" s="535"/>
      <c r="H9" s="528">
        <v>45116.94</v>
      </c>
      <c r="I9" s="529">
        <v>0.75</v>
      </c>
      <c r="J9" s="538">
        <v>43964.21</v>
      </c>
      <c r="K9" s="536">
        <v>0.75</v>
      </c>
      <c r="L9" s="539">
        <v>30810</v>
      </c>
      <c r="M9" s="536">
        <v>0.5</v>
      </c>
      <c r="N9" s="536">
        <v>80</v>
      </c>
      <c r="O9" s="536"/>
      <c r="P9" s="536"/>
      <c r="Q9" s="536"/>
      <c r="R9" s="536"/>
      <c r="S9" s="536"/>
      <c r="T9" s="536"/>
      <c r="U9" s="536"/>
      <c r="V9" s="536"/>
      <c r="W9" s="540">
        <f t="shared" si="0"/>
        <v>0</v>
      </c>
      <c r="X9" s="536"/>
      <c r="Y9" s="536"/>
      <c r="Z9" s="536"/>
      <c r="AA9" s="536"/>
      <c r="AB9" s="536"/>
      <c r="AC9" s="536"/>
      <c r="AD9" s="536" t="s">
        <v>560</v>
      </c>
    </row>
    <row r="10" spans="1:30" s="519" customFormat="1" ht="39.950000000000003" hidden="1" customHeight="1" thickBot="1">
      <c r="A10" s="517">
        <v>10</v>
      </c>
      <c r="B10" s="534" t="s">
        <v>486</v>
      </c>
      <c r="C10" s="534" t="s">
        <v>349</v>
      </c>
      <c r="D10" s="535" t="s">
        <v>350</v>
      </c>
      <c r="E10" s="536" t="s">
        <v>15</v>
      </c>
      <c r="F10" s="536">
        <v>1</v>
      </c>
      <c r="G10" s="535"/>
      <c r="H10" s="528">
        <v>20650.87</v>
      </c>
      <c r="I10" s="529">
        <v>0.5</v>
      </c>
      <c r="J10" s="538">
        <v>32889.379999999997</v>
      </c>
      <c r="K10" s="536">
        <v>0.75</v>
      </c>
      <c r="L10" s="539">
        <v>23620</v>
      </c>
      <c r="M10" s="536">
        <v>0.5</v>
      </c>
      <c r="N10" s="536">
        <v>78</v>
      </c>
      <c r="O10" s="536"/>
      <c r="P10" s="536"/>
      <c r="Q10" s="536"/>
      <c r="R10" s="536"/>
      <c r="S10" s="536"/>
      <c r="T10" s="536"/>
      <c r="U10" s="536"/>
      <c r="V10" s="536"/>
      <c r="W10" s="540">
        <f t="shared" si="0"/>
        <v>0</v>
      </c>
      <c r="X10" s="536"/>
      <c r="Y10" s="536"/>
      <c r="Z10" s="536"/>
      <c r="AA10" s="536"/>
      <c r="AB10" s="536"/>
      <c r="AC10" s="536"/>
      <c r="AD10" s="536" t="s">
        <v>560</v>
      </c>
    </row>
    <row r="11" spans="1:30" s="519" customFormat="1" ht="39.950000000000003" hidden="1" customHeight="1" thickBot="1">
      <c r="A11" s="517">
        <v>11</v>
      </c>
      <c r="B11" s="534" t="s">
        <v>316</v>
      </c>
      <c r="C11" s="534" t="s">
        <v>391</v>
      </c>
      <c r="D11" s="535" t="s">
        <v>392</v>
      </c>
      <c r="E11" s="536" t="s">
        <v>15</v>
      </c>
      <c r="F11" s="536">
        <v>1</v>
      </c>
      <c r="G11" s="535"/>
      <c r="H11" s="528"/>
      <c r="I11" s="529"/>
      <c r="J11" s="538">
        <v>58501.57</v>
      </c>
      <c r="K11" s="536">
        <v>1</v>
      </c>
      <c r="L11" s="539">
        <v>29250</v>
      </c>
      <c r="M11" s="536">
        <v>0.5</v>
      </c>
      <c r="N11" s="541">
        <v>87</v>
      </c>
      <c r="O11" s="536"/>
      <c r="P11" s="536"/>
      <c r="Q11" s="536"/>
      <c r="R11" s="536"/>
      <c r="S11" s="536"/>
      <c r="T11" s="536"/>
      <c r="U11" s="536"/>
      <c r="V11" s="536"/>
      <c r="W11" s="540">
        <f t="shared" si="0"/>
        <v>0</v>
      </c>
      <c r="X11" s="536"/>
      <c r="Y11" s="536"/>
      <c r="Z11" s="536"/>
      <c r="AA11" s="536"/>
      <c r="AB11" s="536"/>
      <c r="AC11" s="536"/>
      <c r="AD11" s="536" t="s">
        <v>560</v>
      </c>
    </row>
    <row r="12" spans="1:30" s="519" customFormat="1" ht="39.950000000000003" hidden="1" customHeight="1" thickBot="1">
      <c r="A12" s="517">
        <v>12</v>
      </c>
      <c r="B12" s="534" t="s">
        <v>320</v>
      </c>
      <c r="C12" s="534" t="s">
        <v>421</v>
      </c>
      <c r="D12" s="535" t="s">
        <v>422</v>
      </c>
      <c r="E12" s="536" t="s">
        <v>15</v>
      </c>
      <c r="F12" s="536">
        <v>1</v>
      </c>
      <c r="G12" s="537" t="s">
        <v>523</v>
      </c>
      <c r="H12" s="528"/>
      <c r="I12" s="529"/>
      <c r="J12" s="538">
        <v>40454.15</v>
      </c>
      <c r="K12" s="536">
        <v>1</v>
      </c>
      <c r="L12" s="539">
        <v>0</v>
      </c>
      <c r="M12" s="536">
        <v>0</v>
      </c>
      <c r="N12" s="536">
        <v>77</v>
      </c>
      <c r="O12" s="536"/>
      <c r="P12" s="536"/>
      <c r="Q12" s="536"/>
      <c r="R12" s="536"/>
      <c r="S12" s="536"/>
      <c r="T12" s="536"/>
      <c r="U12" s="536"/>
      <c r="V12" s="536"/>
      <c r="W12" s="540">
        <f t="shared" si="0"/>
        <v>0</v>
      </c>
      <c r="X12" s="536"/>
      <c r="Y12" s="536"/>
      <c r="Z12" s="536"/>
      <c r="AA12" s="536"/>
      <c r="AB12" s="536"/>
      <c r="AC12" s="536"/>
      <c r="AD12" s="536"/>
    </row>
    <row r="13" spans="1:30" s="414" customFormat="1" ht="39.950000000000003" hidden="1" customHeight="1" thickBot="1">
      <c r="A13" s="406">
        <v>13</v>
      </c>
      <c r="B13" s="407" t="s">
        <v>464</v>
      </c>
      <c r="C13" s="407" t="s">
        <v>466</v>
      </c>
      <c r="D13" s="407"/>
      <c r="E13" s="406" t="s">
        <v>67</v>
      </c>
      <c r="F13" s="406">
        <v>1</v>
      </c>
      <c r="G13" s="406" t="s">
        <v>524</v>
      </c>
      <c r="H13" s="528">
        <v>35010</v>
      </c>
      <c r="I13" s="530">
        <v>0.75</v>
      </c>
      <c r="J13" s="409">
        <v>41316</v>
      </c>
      <c r="K13" s="413">
        <v>0.88</v>
      </c>
      <c r="L13" s="413">
        <v>36000</v>
      </c>
      <c r="M13" s="412">
        <v>0.75</v>
      </c>
      <c r="N13" s="474">
        <v>92</v>
      </c>
      <c r="O13" s="408"/>
      <c r="P13" s="408"/>
      <c r="Q13" s="409"/>
      <c r="R13" s="409"/>
      <c r="S13" s="409"/>
      <c r="T13" s="409"/>
      <c r="U13" s="409"/>
      <c r="V13" s="409"/>
      <c r="W13" s="410">
        <f t="shared" si="0"/>
        <v>0</v>
      </c>
      <c r="X13" s="406"/>
      <c r="Y13" s="406"/>
      <c r="Z13" s="411"/>
      <c r="AA13" s="411"/>
      <c r="AB13" s="412"/>
      <c r="AC13" s="406"/>
      <c r="AD13" s="413"/>
    </row>
    <row r="14" spans="1:30" s="414" customFormat="1" ht="39.950000000000003" hidden="1" customHeight="1" thickBot="1">
      <c r="A14" s="406">
        <v>1</v>
      </c>
      <c r="B14" s="407" t="s">
        <v>324</v>
      </c>
      <c r="C14" s="407" t="s">
        <v>461</v>
      </c>
      <c r="D14" s="407"/>
      <c r="E14" s="406" t="s">
        <v>14</v>
      </c>
      <c r="F14" s="406">
        <v>1</v>
      </c>
      <c r="G14" s="406" t="s">
        <v>523</v>
      </c>
      <c r="H14" s="528"/>
      <c r="I14" s="530"/>
      <c r="J14" s="409">
        <v>39263</v>
      </c>
      <c r="K14" s="413">
        <v>1</v>
      </c>
      <c r="L14" s="413">
        <v>0</v>
      </c>
      <c r="M14" s="412">
        <v>0</v>
      </c>
      <c r="N14" s="474">
        <v>77</v>
      </c>
      <c r="O14" s="408"/>
      <c r="P14" s="408"/>
      <c r="Q14" s="409"/>
      <c r="R14" s="409"/>
      <c r="S14" s="409"/>
      <c r="T14" s="409"/>
      <c r="U14" s="409"/>
      <c r="V14" s="409"/>
      <c r="W14" s="410">
        <f>SUM(S14:V14)</f>
        <v>0</v>
      </c>
      <c r="X14" s="406"/>
      <c r="Y14" s="406"/>
      <c r="Z14" s="411"/>
      <c r="AA14" s="411"/>
      <c r="AB14" s="412"/>
      <c r="AC14" s="406"/>
      <c r="AD14" s="413"/>
    </row>
    <row r="15" spans="1:30" s="414" customFormat="1" ht="39.950000000000003" hidden="1" customHeight="1" thickBot="1">
      <c r="A15" s="406">
        <v>14</v>
      </c>
      <c r="B15" s="407" t="s">
        <v>231</v>
      </c>
      <c r="C15" s="407" t="s">
        <v>495</v>
      </c>
      <c r="D15" s="407"/>
      <c r="E15" s="406" t="s">
        <v>16</v>
      </c>
      <c r="F15" s="406">
        <v>1</v>
      </c>
      <c r="G15" s="406" t="s">
        <v>522</v>
      </c>
      <c r="H15" s="528">
        <v>20800</v>
      </c>
      <c r="I15" s="530">
        <v>0.4</v>
      </c>
      <c r="J15" s="409">
        <v>23710</v>
      </c>
      <c r="K15" s="413">
        <v>0.4</v>
      </c>
      <c r="L15" s="413">
        <v>20800</v>
      </c>
      <c r="M15" s="412">
        <v>0.4</v>
      </c>
      <c r="N15" s="474"/>
      <c r="O15" s="408"/>
      <c r="P15" s="408"/>
      <c r="Q15" s="409"/>
      <c r="R15" s="409"/>
      <c r="S15" s="409"/>
      <c r="T15" s="409"/>
      <c r="U15" s="409"/>
      <c r="V15" s="409"/>
      <c r="W15" s="410">
        <f t="shared" si="0"/>
        <v>0</v>
      </c>
      <c r="X15" s="406"/>
      <c r="Y15" s="406"/>
      <c r="Z15" s="411"/>
      <c r="AA15" s="411"/>
      <c r="AB15" s="412"/>
      <c r="AC15" s="406"/>
      <c r="AD15" s="413"/>
    </row>
    <row r="16" spans="1:30" s="414" customFormat="1" ht="39.950000000000003" hidden="1" customHeight="1" thickBot="1">
      <c r="A16" s="406">
        <v>15</v>
      </c>
      <c r="B16" s="407" t="s">
        <v>316</v>
      </c>
      <c r="C16" s="407" t="s">
        <v>498</v>
      </c>
      <c r="D16" s="407"/>
      <c r="E16" s="406" t="s">
        <v>16</v>
      </c>
      <c r="F16" s="406">
        <v>1</v>
      </c>
      <c r="G16" s="406" t="s">
        <v>522</v>
      </c>
      <c r="H16" s="528" t="s">
        <v>541</v>
      </c>
      <c r="I16" s="530">
        <v>1</v>
      </c>
      <c r="J16" s="409">
        <v>93273</v>
      </c>
      <c r="K16" s="413">
        <v>1.5</v>
      </c>
      <c r="L16" s="413">
        <v>62500</v>
      </c>
      <c r="M16" s="412">
        <v>1</v>
      </c>
      <c r="N16" s="474">
        <v>85</v>
      </c>
      <c r="O16" s="408"/>
      <c r="P16" s="408"/>
      <c r="Q16" s="409"/>
      <c r="R16" s="409"/>
      <c r="S16" s="409"/>
      <c r="T16" s="409"/>
      <c r="U16" s="409"/>
      <c r="V16" s="409"/>
      <c r="W16" s="410">
        <f t="shared" si="0"/>
        <v>0</v>
      </c>
      <c r="X16" s="406"/>
      <c r="Y16" s="406"/>
      <c r="Z16" s="411"/>
      <c r="AA16" s="411"/>
      <c r="AB16" s="412"/>
      <c r="AC16" s="406"/>
      <c r="AD16" s="413"/>
    </row>
    <row r="17" spans="1:30" s="414" customFormat="1" ht="39.950000000000003" hidden="1" customHeight="1" thickBot="1">
      <c r="A17" s="406">
        <v>16</v>
      </c>
      <c r="B17" s="407" t="s">
        <v>464</v>
      </c>
      <c r="C17" s="407" t="s">
        <v>467</v>
      </c>
      <c r="D17" s="407"/>
      <c r="E17" s="406" t="s">
        <v>17</v>
      </c>
      <c r="F17" s="406">
        <v>1</v>
      </c>
      <c r="G17" s="406" t="s">
        <v>522</v>
      </c>
      <c r="H17" s="528">
        <v>61220</v>
      </c>
      <c r="I17" s="530">
        <v>1.1000000000000001</v>
      </c>
      <c r="J17" s="409">
        <v>75793</v>
      </c>
      <c r="K17" s="413">
        <v>1.65</v>
      </c>
      <c r="L17" s="413">
        <v>54000</v>
      </c>
      <c r="M17" s="412">
        <v>1.1000000000000001</v>
      </c>
      <c r="N17" s="474">
        <v>92</v>
      </c>
      <c r="O17" s="408"/>
      <c r="P17" s="408"/>
      <c r="Q17" s="409"/>
      <c r="R17" s="409"/>
      <c r="S17" s="409"/>
      <c r="T17" s="409"/>
      <c r="U17" s="409"/>
      <c r="V17" s="409"/>
      <c r="W17" s="410">
        <f t="shared" si="0"/>
        <v>0</v>
      </c>
      <c r="X17" s="406"/>
      <c r="Y17" s="406"/>
      <c r="Z17" s="411"/>
      <c r="AA17" s="411"/>
      <c r="AB17" s="412"/>
      <c r="AC17" s="406"/>
      <c r="AD17" s="413"/>
    </row>
    <row r="18" spans="1:30" s="414" customFormat="1" ht="39.950000000000003" hidden="1" customHeight="1" thickBot="1">
      <c r="A18" s="406">
        <v>17</v>
      </c>
      <c r="B18" s="407" t="s">
        <v>316</v>
      </c>
      <c r="C18" s="407" t="s">
        <v>497</v>
      </c>
      <c r="D18" s="407"/>
      <c r="E18" s="406" t="s">
        <v>17</v>
      </c>
      <c r="F18" s="406">
        <v>1</v>
      </c>
      <c r="G18" s="406" t="s">
        <v>522</v>
      </c>
      <c r="H18" s="528">
        <v>32300</v>
      </c>
      <c r="I18" s="530">
        <v>0.5</v>
      </c>
      <c r="J18" s="409">
        <v>41117</v>
      </c>
      <c r="K18" s="413">
        <v>0.5</v>
      </c>
      <c r="L18" s="413">
        <v>35000</v>
      </c>
      <c r="M18" s="412">
        <v>0.5</v>
      </c>
      <c r="N18" s="474">
        <v>85</v>
      </c>
      <c r="O18" s="408"/>
      <c r="P18" s="408"/>
      <c r="Q18" s="409"/>
      <c r="R18" s="409"/>
      <c r="S18" s="409"/>
      <c r="T18" s="409"/>
      <c r="U18" s="409"/>
      <c r="V18" s="409"/>
      <c r="W18" s="410">
        <f t="shared" si="0"/>
        <v>0</v>
      </c>
      <c r="X18" s="406"/>
      <c r="Y18" s="406"/>
      <c r="Z18" s="411"/>
      <c r="AA18" s="411"/>
      <c r="AB18" s="412"/>
      <c r="AC18" s="406"/>
      <c r="AD18" s="413"/>
    </row>
    <row r="19" spans="1:30" s="414" customFormat="1" ht="39.950000000000003" hidden="1" customHeight="1" thickBot="1">
      <c r="A19" s="406">
        <v>2</v>
      </c>
      <c r="B19" s="407" t="s">
        <v>464</v>
      </c>
      <c r="C19" s="407" t="s">
        <v>465</v>
      </c>
      <c r="D19" s="407"/>
      <c r="E19" s="406" t="s">
        <v>14</v>
      </c>
      <c r="F19" s="406">
        <v>1</v>
      </c>
      <c r="G19" s="406" t="s">
        <v>523</v>
      </c>
      <c r="H19" s="528">
        <v>14800</v>
      </c>
      <c r="I19" s="530">
        <v>0.5</v>
      </c>
      <c r="J19" s="409">
        <v>18161</v>
      </c>
      <c r="K19" s="413">
        <v>0.5</v>
      </c>
      <c r="L19" s="413">
        <v>16000</v>
      </c>
      <c r="M19" s="412">
        <v>0.5</v>
      </c>
      <c r="N19" s="474">
        <v>89</v>
      </c>
      <c r="O19" s="408"/>
      <c r="P19" s="408"/>
      <c r="Q19" s="409"/>
      <c r="R19" s="409"/>
      <c r="S19" s="409"/>
      <c r="T19" s="409"/>
      <c r="U19" s="409"/>
      <c r="V19" s="409"/>
      <c r="W19" s="410">
        <f>SUM(S19:V19)</f>
        <v>0</v>
      </c>
      <c r="X19" s="406"/>
      <c r="Y19" s="406"/>
      <c r="Z19" s="411"/>
      <c r="AA19" s="411"/>
      <c r="AB19" s="412"/>
      <c r="AC19" s="406"/>
      <c r="AD19" s="413"/>
    </row>
    <row r="20" spans="1:30" s="508" customFormat="1" ht="39.950000000000003" customHeight="1">
      <c r="A20" s="492"/>
      <c r="B20" s="493"/>
      <c r="C20" s="493"/>
      <c r="D20" s="493"/>
      <c r="E20" s="492"/>
      <c r="F20" s="492"/>
      <c r="G20" s="492"/>
      <c r="H20" s="494" t="s">
        <v>518</v>
      </c>
      <c r="I20" s="495"/>
      <c r="J20" s="495" t="s">
        <v>530</v>
      </c>
      <c r="K20" s="494">
        <v>240000</v>
      </c>
      <c r="L20" s="499">
        <f>SUM(L13:L19)</f>
        <v>224300</v>
      </c>
      <c r="M20" s="496"/>
      <c r="N20" s="514"/>
      <c r="O20" s="473"/>
      <c r="P20" s="473"/>
      <c r="Q20" s="495"/>
      <c r="R20" s="495"/>
      <c r="S20" s="495"/>
      <c r="T20" s="495"/>
      <c r="U20" s="495"/>
      <c r="V20" s="495"/>
      <c r="W20" s="497"/>
      <c r="X20" s="492"/>
      <c r="Y20" s="492"/>
      <c r="Z20" s="498"/>
      <c r="AA20" s="498"/>
      <c r="AB20" s="496"/>
      <c r="AC20" s="492"/>
      <c r="AD20" s="494"/>
    </row>
    <row r="21" spans="1:30" s="415" customFormat="1" ht="54.75" customHeight="1" thickBot="1">
      <c r="A21" s="483"/>
      <c r="B21" s="484"/>
      <c r="C21" s="485" t="s">
        <v>517</v>
      </c>
      <c r="D21" s="484"/>
      <c r="E21" s="483"/>
      <c r="F21" s="483"/>
      <c r="G21" s="483"/>
      <c r="H21" s="486"/>
      <c r="I21" s="487"/>
      <c r="J21" s="487"/>
      <c r="K21" s="486"/>
      <c r="L21" s="486"/>
      <c r="M21" s="487"/>
      <c r="N21" s="487"/>
      <c r="O21" s="488"/>
      <c r="P21" s="488"/>
      <c r="Q21" s="487"/>
      <c r="R21" s="487"/>
      <c r="S21" s="487"/>
      <c r="T21" s="487"/>
      <c r="U21" s="487"/>
      <c r="V21" s="487"/>
      <c r="W21" s="489"/>
      <c r="X21" s="483"/>
      <c r="Y21" s="483"/>
      <c r="Z21" s="490"/>
      <c r="AA21" s="490"/>
      <c r="AB21" s="491"/>
      <c r="AC21" s="483"/>
      <c r="AD21" s="486"/>
    </row>
    <row r="22" spans="1:30" s="424" customFormat="1" ht="60" hidden="1" customHeight="1" thickBot="1">
      <c r="A22" s="416" t="s">
        <v>0</v>
      </c>
      <c r="B22" s="404" t="s">
        <v>1</v>
      </c>
      <c r="C22" s="404" t="s">
        <v>296</v>
      </c>
      <c r="D22" s="417" t="s">
        <v>285</v>
      </c>
      <c r="E22" s="417" t="s">
        <v>9</v>
      </c>
      <c r="F22" s="417" t="s">
        <v>13</v>
      </c>
      <c r="G22" s="417" t="s">
        <v>297</v>
      </c>
      <c r="H22" s="418" t="s">
        <v>425</v>
      </c>
      <c r="I22" s="419" t="s">
        <v>426</v>
      </c>
      <c r="J22" s="420" t="s">
        <v>430</v>
      </c>
      <c r="K22" s="420" t="s">
        <v>315</v>
      </c>
      <c r="L22" s="421" t="s">
        <v>431</v>
      </c>
      <c r="M22" s="420" t="s">
        <v>427</v>
      </c>
      <c r="N22" s="420" t="s">
        <v>298</v>
      </c>
      <c r="O22" s="422" t="s">
        <v>555</v>
      </c>
      <c r="P22" s="423" t="s">
        <v>300</v>
      </c>
      <c r="Q22" s="417" t="s">
        <v>513</v>
      </c>
      <c r="R22" s="417" t="s">
        <v>514</v>
      </c>
      <c r="S22" s="417" t="s">
        <v>286</v>
      </c>
      <c r="T22" s="417" t="s">
        <v>287</v>
      </c>
      <c r="U22" s="417" t="s">
        <v>288</v>
      </c>
      <c r="V22" s="417" t="s">
        <v>289</v>
      </c>
      <c r="W22" s="417" t="s">
        <v>284</v>
      </c>
      <c r="X22" s="417" t="s">
        <v>292</v>
      </c>
      <c r="Y22" s="417" t="s">
        <v>293</v>
      </c>
      <c r="Z22" s="422" t="s">
        <v>290</v>
      </c>
      <c r="AA22" s="422" t="s">
        <v>291</v>
      </c>
      <c r="AB22" s="417" t="s">
        <v>429</v>
      </c>
      <c r="AC22" s="417" t="s">
        <v>295</v>
      </c>
      <c r="AD22" s="527" t="s">
        <v>559</v>
      </c>
    </row>
    <row r="23" spans="1:30" s="519" customFormat="1" ht="39.950000000000003" hidden="1" customHeight="1" thickBot="1">
      <c r="A23" s="517">
        <v>20</v>
      </c>
      <c r="B23" s="534" t="s">
        <v>483</v>
      </c>
      <c r="C23" s="534" t="s">
        <v>435</v>
      </c>
      <c r="D23" s="535" t="s">
        <v>353</v>
      </c>
      <c r="E23" s="536" t="s">
        <v>15</v>
      </c>
      <c r="F23" s="536">
        <v>2</v>
      </c>
      <c r="G23" s="535"/>
      <c r="H23" s="528">
        <v>49727.87</v>
      </c>
      <c r="I23" s="529">
        <v>1</v>
      </c>
      <c r="J23" s="538">
        <v>53809.279999999999</v>
      </c>
      <c r="K23" s="536">
        <v>1</v>
      </c>
      <c r="L23" s="539">
        <v>41790</v>
      </c>
      <c r="M23" s="536">
        <v>0.75</v>
      </c>
      <c r="N23" s="536">
        <v>70</v>
      </c>
      <c r="O23" s="536"/>
      <c r="P23" s="536"/>
      <c r="Q23" s="536"/>
      <c r="R23" s="536"/>
      <c r="S23" s="536"/>
      <c r="T23" s="536"/>
      <c r="U23" s="536"/>
      <c r="V23" s="536"/>
      <c r="W23" s="540">
        <f>SUM(S23:V23)</f>
        <v>0</v>
      </c>
      <c r="X23" s="536"/>
      <c r="Y23" s="536"/>
      <c r="Z23" s="536"/>
      <c r="AA23" s="536"/>
      <c r="AB23" s="536"/>
      <c r="AC23" s="536"/>
      <c r="AD23" s="536" t="s">
        <v>560</v>
      </c>
    </row>
    <row r="24" spans="1:30" s="519" customFormat="1" ht="39.950000000000003" hidden="1" customHeight="1" thickBot="1">
      <c r="A24" s="517">
        <v>21</v>
      </c>
      <c r="B24" s="534" t="s">
        <v>354</v>
      </c>
      <c r="C24" s="534" t="s">
        <v>355</v>
      </c>
      <c r="D24" s="535" t="s">
        <v>356</v>
      </c>
      <c r="E24" s="536" t="s">
        <v>15</v>
      </c>
      <c r="F24" s="536">
        <v>2</v>
      </c>
      <c r="G24" s="535"/>
      <c r="H24" s="528">
        <v>44854.93</v>
      </c>
      <c r="I24" s="529">
        <v>1</v>
      </c>
      <c r="J24" s="538">
        <v>49379.42</v>
      </c>
      <c r="K24" s="536">
        <v>1</v>
      </c>
      <c r="L24" s="539">
        <v>37080</v>
      </c>
      <c r="M24" s="536">
        <v>0.75</v>
      </c>
      <c r="N24" s="541">
        <v>76</v>
      </c>
      <c r="O24" s="536"/>
      <c r="P24" s="536"/>
      <c r="Q24" s="536"/>
      <c r="R24" s="536"/>
      <c r="S24" s="536"/>
      <c r="T24" s="536"/>
      <c r="U24" s="536"/>
      <c r="V24" s="536"/>
      <c r="W24" s="540">
        <f>SUM(S24:V24)</f>
        <v>0</v>
      </c>
      <c r="X24" s="536"/>
      <c r="Y24" s="536"/>
      <c r="Z24" s="536"/>
      <c r="AA24" s="536"/>
      <c r="AB24" s="536"/>
      <c r="AC24" s="536"/>
      <c r="AD24" s="536" t="s">
        <v>560</v>
      </c>
    </row>
    <row r="25" spans="1:30" s="519" customFormat="1" ht="39.950000000000003" hidden="1" customHeight="1" thickBot="1">
      <c r="A25" s="517">
        <v>22</v>
      </c>
      <c r="B25" s="534" t="s">
        <v>354</v>
      </c>
      <c r="C25" s="534" t="s">
        <v>357</v>
      </c>
      <c r="D25" s="535" t="s">
        <v>358</v>
      </c>
      <c r="E25" s="536" t="s">
        <v>15</v>
      </c>
      <c r="F25" s="536">
        <v>2</v>
      </c>
      <c r="G25" s="535"/>
      <c r="H25" s="528">
        <v>44854.93</v>
      </c>
      <c r="I25" s="529">
        <v>0.875</v>
      </c>
      <c r="J25" s="538">
        <v>47138.53</v>
      </c>
      <c r="K25" s="536">
        <v>1</v>
      </c>
      <c r="L25" s="539">
        <v>38580</v>
      </c>
      <c r="M25" s="536">
        <v>0.8</v>
      </c>
      <c r="N25" s="541">
        <v>77</v>
      </c>
      <c r="O25" s="536"/>
      <c r="P25" s="536"/>
      <c r="Q25" s="536"/>
      <c r="R25" s="536"/>
      <c r="S25" s="536"/>
      <c r="T25" s="536"/>
      <c r="U25" s="536"/>
      <c r="V25" s="536"/>
      <c r="W25" s="540">
        <f t="shared" ref="W25:W32" si="1">SUM(S25:V25)</f>
        <v>0</v>
      </c>
      <c r="X25" s="536"/>
      <c r="Y25" s="536"/>
      <c r="Z25" s="536"/>
      <c r="AA25" s="536"/>
      <c r="AB25" s="536"/>
      <c r="AC25" s="536"/>
      <c r="AD25" s="536" t="s">
        <v>560</v>
      </c>
    </row>
    <row r="26" spans="1:30" s="428" customFormat="1" ht="39.950000000000003" hidden="1" customHeight="1" thickBot="1">
      <c r="A26" s="406">
        <v>18</v>
      </c>
      <c r="B26" s="407" t="s">
        <v>354</v>
      </c>
      <c r="C26" s="407" t="s">
        <v>387</v>
      </c>
      <c r="D26" s="427" t="s">
        <v>388</v>
      </c>
      <c r="E26" s="406" t="s">
        <v>14</v>
      </c>
      <c r="F26" s="406">
        <v>2</v>
      </c>
      <c r="G26" s="521" t="s">
        <v>523</v>
      </c>
      <c r="H26" s="528"/>
      <c r="I26" s="529"/>
      <c r="J26" s="409">
        <v>46433.53</v>
      </c>
      <c r="K26" s="406">
        <v>1</v>
      </c>
      <c r="L26" s="413">
        <v>0</v>
      </c>
      <c r="M26" s="406">
        <v>0</v>
      </c>
      <c r="N26" s="474"/>
      <c r="O26" s="406"/>
      <c r="P26" s="406"/>
      <c r="Q26" s="406"/>
      <c r="R26" s="406"/>
      <c r="S26" s="406"/>
      <c r="T26" s="406"/>
      <c r="U26" s="406"/>
      <c r="V26" s="406"/>
      <c r="W26" s="526">
        <f t="shared" si="1"/>
        <v>0</v>
      </c>
      <c r="X26" s="406"/>
      <c r="Y26" s="406"/>
      <c r="Z26" s="406"/>
      <c r="AA26" s="406"/>
      <c r="AB26" s="406"/>
      <c r="AC26" s="406"/>
      <c r="AD26" s="406"/>
    </row>
    <row r="27" spans="1:30" s="414" customFormat="1" ht="39.950000000000003" hidden="1" customHeight="1" thickBot="1">
      <c r="A27" s="406">
        <v>26</v>
      </c>
      <c r="B27" s="407" t="s">
        <v>483</v>
      </c>
      <c r="C27" s="407" t="s">
        <v>502</v>
      </c>
      <c r="D27" s="407"/>
      <c r="E27" s="406" t="s">
        <v>16</v>
      </c>
      <c r="F27" s="406">
        <v>2</v>
      </c>
      <c r="G27" s="406" t="s">
        <v>524</v>
      </c>
      <c r="H27" s="528">
        <v>17800</v>
      </c>
      <c r="I27" s="528">
        <v>0.25</v>
      </c>
      <c r="J27" s="409">
        <v>18511</v>
      </c>
      <c r="K27" s="413">
        <v>0.25</v>
      </c>
      <c r="L27" s="413">
        <v>17000</v>
      </c>
      <c r="M27" s="413">
        <v>0.25</v>
      </c>
      <c r="N27" s="475">
        <v>78</v>
      </c>
      <c r="O27" s="408"/>
      <c r="P27" s="408"/>
      <c r="Q27" s="409"/>
      <c r="R27" s="409"/>
      <c r="S27" s="409"/>
      <c r="T27" s="409"/>
      <c r="U27" s="409"/>
      <c r="V27" s="409"/>
      <c r="W27" s="410">
        <f>SUM(S27:V27)</f>
        <v>0</v>
      </c>
      <c r="X27" s="406"/>
      <c r="Y27" s="406"/>
      <c r="Z27" s="411"/>
      <c r="AA27" s="411"/>
      <c r="AB27" s="412"/>
      <c r="AC27" s="406"/>
      <c r="AD27" s="413"/>
    </row>
    <row r="28" spans="1:30" s="414" customFormat="1" ht="39.950000000000003" hidden="1" customHeight="1" thickBot="1">
      <c r="A28" s="406">
        <v>27</v>
      </c>
      <c r="B28" s="407" t="s">
        <v>354</v>
      </c>
      <c r="C28" s="407" t="s">
        <v>454</v>
      </c>
      <c r="D28" s="407"/>
      <c r="E28" s="406" t="s">
        <v>16</v>
      </c>
      <c r="F28" s="406">
        <v>2</v>
      </c>
      <c r="G28" s="406" t="s">
        <v>524</v>
      </c>
      <c r="H28" s="528" t="s">
        <v>542</v>
      </c>
      <c r="I28" s="528">
        <v>0.88</v>
      </c>
      <c r="J28" s="409">
        <v>125269</v>
      </c>
      <c r="K28" s="413">
        <v>2</v>
      </c>
      <c r="L28" s="413">
        <v>125000</v>
      </c>
      <c r="M28" s="413">
        <v>2</v>
      </c>
      <c r="N28" s="474">
        <v>87</v>
      </c>
      <c r="O28" s="408"/>
      <c r="P28" s="408"/>
      <c r="Q28" s="409"/>
      <c r="R28" s="409"/>
      <c r="S28" s="409"/>
      <c r="T28" s="409"/>
      <c r="U28" s="409"/>
      <c r="V28" s="409"/>
      <c r="W28" s="410">
        <f>SUM(S28:V28)</f>
        <v>0</v>
      </c>
      <c r="X28" s="406"/>
      <c r="Y28" s="406"/>
      <c r="Z28" s="411"/>
      <c r="AA28" s="411"/>
      <c r="AB28" s="412"/>
      <c r="AC28" s="406"/>
      <c r="AD28" s="413"/>
    </row>
    <row r="29" spans="1:30" s="414" customFormat="1" ht="39.950000000000003" hidden="1" customHeight="1" thickBot="1">
      <c r="A29" s="406">
        <v>28</v>
      </c>
      <c r="B29" s="407" t="s">
        <v>354</v>
      </c>
      <c r="C29" s="407" t="s">
        <v>456</v>
      </c>
      <c r="D29" s="407"/>
      <c r="E29" s="406" t="s">
        <v>17</v>
      </c>
      <c r="F29" s="406">
        <v>2</v>
      </c>
      <c r="G29" s="406" t="s">
        <v>524</v>
      </c>
      <c r="H29" s="528">
        <v>59000</v>
      </c>
      <c r="I29" s="528">
        <v>1</v>
      </c>
      <c r="J29" s="409">
        <v>63278</v>
      </c>
      <c r="K29" s="413">
        <v>1</v>
      </c>
      <c r="L29" s="413">
        <v>59000</v>
      </c>
      <c r="M29" s="413">
        <v>1</v>
      </c>
      <c r="N29" s="474">
        <v>85</v>
      </c>
      <c r="O29" s="408"/>
      <c r="P29" s="408"/>
      <c r="Q29" s="409"/>
      <c r="R29" s="409"/>
      <c r="S29" s="409"/>
      <c r="T29" s="409"/>
      <c r="U29" s="409"/>
      <c r="V29" s="409"/>
      <c r="W29" s="410">
        <f>SUM(S29:V29)</f>
        <v>0</v>
      </c>
      <c r="X29" s="406"/>
      <c r="Y29" s="406"/>
      <c r="Z29" s="411"/>
      <c r="AA29" s="411"/>
      <c r="AB29" s="412"/>
      <c r="AC29" s="406"/>
      <c r="AD29" s="413"/>
    </row>
    <row r="30" spans="1:30" s="414" customFormat="1" ht="39.950000000000003" hidden="1" customHeight="1" thickBot="1">
      <c r="A30" s="406">
        <v>25</v>
      </c>
      <c r="B30" s="407" t="s">
        <v>354</v>
      </c>
      <c r="C30" s="407" t="s">
        <v>453</v>
      </c>
      <c r="D30" s="407"/>
      <c r="E30" s="406" t="s">
        <v>67</v>
      </c>
      <c r="F30" s="406">
        <v>2</v>
      </c>
      <c r="G30" s="406" t="s">
        <v>522</v>
      </c>
      <c r="H30" s="528">
        <v>12000</v>
      </c>
      <c r="I30" s="528">
        <v>0.25</v>
      </c>
      <c r="J30" s="409">
        <v>28279</v>
      </c>
      <c r="K30" s="413">
        <v>0.5</v>
      </c>
      <c r="L30" s="413">
        <v>17500</v>
      </c>
      <c r="M30" s="413">
        <v>0.25</v>
      </c>
      <c r="N30" s="474">
        <v>84</v>
      </c>
      <c r="O30" s="408"/>
      <c r="P30" s="408"/>
      <c r="Q30" s="409"/>
      <c r="R30" s="409"/>
      <c r="S30" s="409"/>
      <c r="T30" s="409"/>
      <c r="U30" s="409"/>
      <c r="V30" s="409"/>
      <c r="W30" s="410">
        <f>SUM(S30:V30)</f>
        <v>0</v>
      </c>
      <c r="X30" s="406"/>
      <c r="Y30" s="406"/>
      <c r="Z30" s="411"/>
      <c r="AA30" s="411"/>
      <c r="AB30" s="412"/>
      <c r="AC30" s="406"/>
      <c r="AD30" s="413"/>
    </row>
    <row r="31" spans="1:30" s="414" customFormat="1" ht="39.950000000000003" hidden="1" customHeight="1" thickBot="1">
      <c r="A31" s="406">
        <v>23</v>
      </c>
      <c r="B31" s="407" t="s">
        <v>354</v>
      </c>
      <c r="C31" s="407" t="s">
        <v>485</v>
      </c>
      <c r="D31" s="407"/>
      <c r="E31" s="406" t="s">
        <v>15</v>
      </c>
      <c r="F31" s="406">
        <v>2</v>
      </c>
      <c r="G31" s="406" t="s">
        <v>523</v>
      </c>
      <c r="H31" s="528" t="s">
        <v>534</v>
      </c>
      <c r="I31" s="528">
        <v>0.25</v>
      </c>
      <c r="J31" s="409">
        <v>15692</v>
      </c>
      <c r="K31" s="413">
        <v>0.25</v>
      </c>
      <c r="L31" s="413">
        <v>15500</v>
      </c>
      <c r="M31" s="413">
        <v>0.25</v>
      </c>
      <c r="N31" s="474">
        <v>83</v>
      </c>
      <c r="O31" s="408"/>
      <c r="P31" s="408"/>
      <c r="Q31" s="409"/>
      <c r="R31" s="409"/>
      <c r="S31" s="409"/>
      <c r="T31" s="409"/>
      <c r="U31" s="409"/>
      <c r="V31" s="409"/>
      <c r="W31" s="410">
        <f t="shared" si="1"/>
        <v>0</v>
      </c>
      <c r="X31" s="406"/>
      <c r="Y31" s="406"/>
      <c r="Z31" s="411"/>
      <c r="AA31" s="411"/>
      <c r="AB31" s="412"/>
      <c r="AC31" s="406"/>
      <c r="AD31" s="413"/>
    </row>
    <row r="32" spans="1:30" s="414" customFormat="1" ht="39.950000000000003" hidden="1" customHeight="1" thickBot="1">
      <c r="A32" s="406">
        <v>24</v>
      </c>
      <c r="B32" s="407" t="s">
        <v>483</v>
      </c>
      <c r="C32" s="407" t="s">
        <v>501</v>
      </c>
      <c r="D32" s="407"/>
      <c r="E32" s="406" t="s">
        <v>20</v>
      </c>
      <c r="F32" s="406">
        <v>2</v>
      </c>
      <c r="G32" s="406" t="s">
        <v>523</v>
      </c>
      <c r="H32" s="528">
        <v>16300</v>
      </c>
      <c r="I32" s="528" t="s">
        <v>535</v>
      </c>
      <c r="J32" s="409">
        <v>18511</v>
      </c>
      <c r="K32" s="413">
        <v>0.25</v>
      </c>
      <c r="L32" s="413">
        <v>17000</v>
      </c>
      <c r="M32" s="413">
        <v>0.25</v>
      </c>
      <c r="N32" s="475">
        <v>77</v>
      </c>
      <c r="O32" s="408"/>
      <c r="P32" s="408"/>
      <c r="Q32" s="409"/>
      <c r="R32" s="409"/>
      <c r="S32" s="409"/>
      <c r="T32" s="409"/>
      <c r="U32" s="409"/>
      <c r="V32" s="409"/>
      <c r="W32" s="410">
        <f t="shared" si="1"/>
        <v>0</v>
      </c>
      <c r="X32" s="406"/>
      <c r="Y32" s="406"/>
      <c r="Z32" s="411"/>
      <c r="AA32" s="411"/>
      <c r="AB32" s="412"/>
      <c r="AC32" s="406"/>
      <c r="AD32" s="413"/>
    </row>
    <row r="33" spans="1:30" s="414" customFormat="1" ht="39.950000000000003" hidden="1" customHeight="1" thickBot="1">
      <c r="A33" s="406">
        <v>19</v>
      </c>
      <c r="B33" s="407" t="s">
        <v>354</v>
      </c>
      <c r="C33" s="407" t="s">
        <v>452</v>
      </c>
      <c r="D33" s="407"/>
      <c r="E33" s="406" t="s">
        <v>14</v>
      </c>
      <c r="F33" s="406">
        <v>2</v>
      </c>
      <c r="G33" s="406" t="s">
        <v>523</v>
      </c>
      <c r="H33" s="528">
        <v>25500</v>
      </c>
      <c r="I33" s="528">
        <v>0.5</v>
      </c>
      <c r="J33" s="409">
        <v>26655</v>
      </c>
      <c r="K33" s="413">
        <v>0.5</v>
      </c>
      <c r="L33" s="413">
        <v>25500</v>
      </c>
      <c r="M33" s="413">
        <v>0.5</v>
      </c>
      <c r="N33" s="474">
        <v>80</v>
      </c>
      <c r="O33" s="408"/>
      <c r="P33" s="408"/>
      <c r="Q33" s="409"/>
      <c r="R33" s="409"/>
      <c r="S33" s="409"/>
      <c r="T33" s="409"/>
      <c r="U33" s="409"/>
      <c r="V33" s="409"/>
      <c r="W33" s="410">
        <f>SUM(S33:V33)</f>
        <v>0</v>
      </c>
      <c r="X33" s="406"/>
      <c r="Y33" s="406"/>
      <c r="Z33" s="411"/>
      <c r="AA33" s="411"/>
      <c r="AB33" s="412"/>
      <c r="AC33" s="406"/>
      <c r="AD33" s="413"/>
    </row>
    <row r="34" spans="1:30" s="414" customFormat="1" ht="39.950000000000003" customHeight="1" thickBot="1">
      <c r="A34" s="406">
        <v>121</v>
      </c>
      <c r="B34" s="407" t="s">
        <v>483</v>
      </c>
      <c r="C34" s="407" t="s">
        <v>525</v>
      </c>
      <c r="D34" s="407"/>
      <c r="E34" s="406" t="s">
        <v>14</v>
      </c>
      <c r="F34" s="406">
        <v>2</v>
      </c>
      <c r="G34" s="406" t="s">
        <v>523</v>
      </c>
      <c r="H34" s="528" t="s">
        <v>543</v>
      </c>
      <c r="I34" s="528">
        <v>0.5</v>
      </c>
      <c r="J34" s="409">
        <v>27335</v>
      </c>
      <c r="K34" s="413">
        <v>0.5</v>
      </c>
      <c r="L34" s="413">
        <v>23000</v>
      </c>
      <c r="M34" s="413">
        <v>0.5</v>
      </c>
      <c r="N34" s="474">
        <v>63</v>
      </c>
      <c r="O34" s="408"/>
      <c r="P34" s="408"/>
      <c r="Q34" s="409"/>
      <c r="R34" s="409"/>
      <c r="S34" s="409"/>
      <c r="T34" s="409"/>
      <c r="U34" s="409"/>
      <c r="V34" s="409"/>
      <c r="W34" s="410"/>
      <c r="X34" s="406"/>
      <c r="Y34" s="406"/>
      <c r="Z34" s="411"/>
      <c r="AA34" s="411"/>
      <c r="AB34" s="412"/>
      <c r="AC34" s="406"/>
      <c r="AD34" s="510"/>
    </row>
    <row r="35" spans="1:30" s="508" customFormat="1" ht="39.950000000000003" customHeight="1">
      <c r="A35" s="492"/>
      <c r="B35" s="493"/>
      <c r="C35" s="493"/>
      <c r="D35" s="493"/>
      <c r="E35" s="492"/>
      <c r="F35" s="492"/>
      <c r="G35" s="492"/>
      <c r="H35" s="494" t="s">
        <v>517</v>
      </c>
      <c r="I35" s="495"/>
      <c r="J35" s="495" t="s">
        <v>530</v>
      </c>
      <c r="K35" s="494">
        <v>310000</v>
      </c>
      <c r="L35" s="499">
        <f>SUM(L27:L34)</f>
        <v>299500</v>
      </c>
      <c r="M35" s="494"/>
      <c r="N35" s="514">
        <f>SUM(K35-L35)</f>
        <v>10500</v>
      </c>
      <c r="O35" s="473"/>
      <c r="P35" s="473"/>
      <c r="Q35" s="495"/>
      <c r="R35" s="495"/>
      <c r="S35" s="495"/>
      <c r="T35" s="495"/>
      <c r="U35" s="495"/>
      <c r="V35" s="495"/>
      <c r="W35" s="497"/>
      <c r="X35" s="492"/>
      <c r="Y35" s="492"/>
      <c r="Z35" s="498"/>
      <c r="AA35" s="498"/>
      <c r="AB35" s="496"/>
      <c r="AC35" s="492"/>
      <c r="AD35" s="494"/>
    </row>
    <row r="36" spans="1:30" s="415" customFormat="1" ht="60.75" customHeight="1" thickBot="1">
      <c r="A36" s="429"/>
      <c r="B36" s="479"/>
      <c r="C36" s="509" t="s">
        <v>516</v>
      </c>
      <c r="D36" s="479"/>
      <c r="E36" s="429"/>
      <c r="F36" s="429"/>
      <c r="G36" s="483"/>
      <c r="H36" s="486"/>
      <c r="I36" s="487"/>
      <c r="J36" s="487"/>
      <c r="K36" s="486"/>
      <c r="L36" s="486"/>
      <c r="M36" s="487"/>
      <c r="N36" s="487"/>
      <c r="O36" s="488"/>
      <c r="P36" s="488"/>
      <c r="Q36" s="487"/>
      <c r="R36" s="487"/>
      <c r="S36" s="487"/>
      <c r="T36" s="487"/>
      <c r="U36" s="487"/>
      <c r="V36" s="487"/>
      <c r="W36" s="489"/>
      <c r="X36" s="483"/>
      <c r="Y36" s="483"/>
      <c r="Z36" s="490"/>
      <c r="AA36" s="490"/>
      <c r="AB36" s="491"/>
      <c r="AC36" s="483"/>
      <c r="AD36" s="486"/>
    </row>
    <row r="37" spans="1:30" s="424" customFormat="1" ht="60" hidden="1" customHeight="1" thickBot="1">
      <c r="A37" s="402" t="s">
        <v>0</v>
      </c>
      <c r="B37" s="403" t="s">
        <v>1</v>
      </c>
      <c r="C37" s="403" t="s">
        <v>296</v>
      </c>
      <c r="D37" s="403" t="s">
        <v>285</v>
      </c>
      <c r="E37" s="403" t="s">
        <v>9</v>
      </c>
      <c r="F37" s="403" t="s">
        <v>13</v>
      </c>
      <c r="G37" s="417" t="s">
        <v>297</v>
      </c>
      <c r="H37" s="418" t="s">
        <v>425</v>
      </c>
      <c r="I37" s="419" t="s">
        <v>426</v>
      </c>
      <c r="J37" s="420" t="s">
        <v>430</v>
      </c>
      <c r="K37" s="420" t="s">
        <v>315</v>
      </c>
      <c r="L37" s="421" t="s">
        <v>431</v>
      </c>
      <c r="M37" s="420" t="s">
        <v>427</v>
      </c>
      <c r="N37" s="420" t="s">
        <v>557</v>
      </c>
      <c r="O37" s="422" t="s">
        <v>555</v>
      </c>
      <c r="P37" s="423" t="s">
        <v>300</v>
      </c>
      <c r="Q37" s="417" t="s">
        <v>513</v>
      </c>
      <c r="R37" s="417" t="s">
        <v>514</v>
      </c>
      <c r="S37" s="417" t="s">
        <v>286</v>
      </c>
      <c r="T37" s="417" t="s">
        <v>287</v>
      </c>
      <c r="U37" s="417" t="s">
        <v>288</v>
      </c>
      <c r="V37" s="417" t="s">
        <v>289</v>
      </c>
      <c r="W37" s="417" t="s">
        <v>284</v>
      </c>
      <c r="X37" s="417" t="s">
        <v>292</v>
      </c>
      <c r="Y37" s="417" t="s">
        <v>293</v>
      </c>
      <c r="Z37" s="422" t="s">
        <v>290</v>
      </c>
      <c r="AA37" s="422" t="s">
        <v>291</v>
      </c>
      <c r="AB37" s="417" t="s">
        <v>429</v>
      </c>
      <c r="AC37" s="417" t="s">
        <v>295</v>
      </c>
      <c r="AD37" s="525" t="s">
        <v>559</v>
      </c>
    </row>
    <row r="38" spans="1:30" ht="39.950000000000003" customHeight="1" thickBot="1"/>
    <row r="39" spans="1:30" s="519" customFormat="1" ht="39.950000000000003" hidden="1" customHeight="1" thickBot="1">
      <c r="A39" s="517">
        <v>31</v>
      </c>
      <c r="B39" s="534" t="s">
        <v>318</v>
      </c>
      <c r="C39" s="534" t="s">
        <v>569</v>
      </c>
      <c r="D39" s="535" t="s">
        <v>323</v>
      </c>
      <c r="E39" s="536" t="s">
        <v>96</v>
      </c>
      <c r="F39" s="536">
        <v>3</v>
      </c>
      <c r="G39" s="537" t="s">
        <v>522</v>
      </c>
      <c r="H39" s="528">
        <v>32387</v>
      </c>
      <c r="I39" s="529">
        <v>0.75</v>
      </c>
      <c r="J39" s="538">
        <v>87276.74</v>
      </c>
      <c r="K39" s="536">
        <v>1.75</v>
      </c>
      <c r="L39" s="539">
        <v>0</v>
      </c>
      <c r="M39" s="536">
        <v>0</v>
      </c>
      <c r="N39" s="536">
        <v>88</v>
      </c>
      <c r="O39" s="536"/>
      <c r="P39" s="517"/>
      <c r="Q39" s="517"/>
      <c r="R39" s="517"/>
      <c r="S39" s="517"/>
      <c r="T39" s="517"/>
      <c r="U39" s="517"/>
      <c r="V39" s="517"/>
      <c r="W39" s="518">
        <f t="shared" ref="W39:W61" si="2">SUM(S39:V39)</f>
        <v>0</v>
      </c>
      <c r="X39" s="517"/>
      <c r="Y39" s="517"/>
      <c r="Z39" s="517"/>
      <c r="AA39" s="517"/>
      <c r="AB39" s="517"/>
      <c r="AC39" s="517"/>
      <c r="AD39" s="517"/>
    </row>
    <row r="40" spans="1:30" s="519" customFormat="1" ht="39.950000000000003" hidden="1" customHeight="1" thickBot="1">
      <c r="A40" s="517">
        <v>32</v>
      </c>
      <c r="B40" s="534" t="s">
        <v>324</v>
      </c>
      <c r="C40" s="534" t="s">
        <v>299</v>
      </c>
      <c r="D40" s="535" t="s">
        <v>325</v>
      </c>
      <c r="E40" s="536" t="s">
        <v>15</v>
      </c>
      <c r="F40" s="536">
        <v>3</v>
      </c>
      <c r="G40" s="537" t="s">
        <v>522</v>
      </c>
      <c r="H40" s="528">
        <v>45327.07</v>
      </c>
      <c r="I40" s="529">
        <v>0.8</v>
      </c>
      <c r="J40" s="538">
        <v>64882.91</v>
      </c>
      <c r="K40" s="536">
        <v>1.1000000000000001</v>
      </c>
      <c r="L40" s="539">
        <v>0</v>
      </c>
      <c r="M40" s="536">
        <v>0</v>
      </c>
      <c r="N40" s="536">
        <v>68</v>
      </c>
      <c r="O40" s="536"/>
      <c r="P40" s="517"/>
      <c r="Q40" s="517"/>
      <c r="R40" s="517"/>
      <c r="S40" s="517"/>
      <c r="T40" s="517"/>
      <c r="U40" s="517"/>
      <c r="V40" s="517"/>
      <c r="W40" s="518">
        <f t="shared" si="2"/>
        <v>0</v>
      </c>
      <c r="X40" s="517"/>
      <c r="Y40" s="517"/>
      <c r="Z40" s="517"/>
      <c r="AA40" s="517"/>
      <c r="AB40" s="517"/>
      <c r="AC40" s="517"/>
      <c r="AD40" s="517"/>
    </row>
    <row r="41" spans="1:30" s="519" customFormat="1" ht="39.950000000000003" hidden="1" customHeight="1" thickBot="1">
      <c r="A41" s="517">
        <v>33</v>
      </c>
      <c r="B41" s="534" t="s">
        <v>324</v>
      </c>
      <c r="C41" s="534" t="s">
        <v>305</v>
      </c>
      <c r="D41" s="535" t="s">
        <v>359</v>
      </c>
      <c r="E41" s="536" t="s">
        <v>15</v>
      </c>
      <c r="F41" s="536">
        <v>3</v>
      </c>
      <c r="G41" s="535"/>
      <c r="H41" s="528">
        <v>44773.91</v>
      </c>
      <c r="I41" s="529">
        <v>0.8</v>
      </c>
      <c r="J41" s="538">
        <v>74254.44</v>
      </c>
      <c r="K41" s="536">
        <v>1.1000000000000001</v>
      </c>
      <c r="L41" s="539">
        <v>45000</v>
      </c>
      <c r="M41" s="536">
        <v>0.8</v>
      </c>
      <c r="N41" s="536">
        <v>75</v>
      </c>
      <c r="O41" s="536"/>
      <c r="P41" s="517"/>
      <c r="Q41" s="517"/>
      <c r="R41" s="517"/>
      <c r="S41" s="517"/>
      <c r="T41" s="517"/>
      <c r="U41" s="517"/>
      <c r="V41" s="517"/>
      <c r="W41" s="518">
        <f t="shared" si="2"/>
        <v>0</v>
      </c>
      <c r="X41" s="517"/>
      <c r="Y41" s="517"/>
      <c r="Z41" s="517"/>
      <c r="AA41" s="517"/>
      <c r="AB41" s="517"/>
      <c r="AC41" s="517"/>
      <c r="AD41" s="517" t="s">
        <v>560</v>
      </c>
    </row>
    <row r="42" spans="1:30" s="519" customFormat="1" ht="39.950000000000003" hidden="1" customHeight="1" thickBot="1">
      <c r="A42" s="517">
        <v>34</v>
      </c>
      <c r="B42" s="534" t="s">
        <v>320</v>
      </c>
      <c r="C42" s="534" t="s">
        <v>360</v>
      </c>
      <c r="D42" s="535" t="s">
        <v>361</v>
      </c>
      <c r="E42" s="536" t="s">
        <v>15</v>
      </c>
      <c r="F42" s="536">
        <v>3</v>
      </c>
      <c r="G42" s="535"/>
      <c r="H42" s="528">
        <v>30879.91</v>
      </c>
      <c r="I42" s="529">
        <v>0.75</v>
      </c>
      <c r="J42" s="538">
        <v>31926.02</v>
      </c>
      <c r="K42" s="536">
        <v>0.75</v>
      </c>
      <c r="L42" s="539">
        <v>31250</v>
      </c>
      <c r="M42" s="536">
        <v>0.75</v>
      </c>
      <c r="N42" s="536">
        <v>70</v>
      </c>
      <c r="O42" s="536"/>
      <c r="P42" s="517"/>
      <c r="Q42" s="517"/>
      <c r="R42" s="517"/>
      <c r="S42" s="517"/>
      <c r="T42" s="517"/>
      <c r="U42" s="517"/>
      <c r="V42" s="517"/>
      <c r="W42" s="518">
        <f t="shared" si="2"/>
        <v>0</v>
      </c>
      <c r="X42" s="517"/>
      <c r="Y42" s="517"/>
      <c r="Z42" s="517"/>
      <c r="AA42" s="517"/>
      <c r="AB42" s="517"/>
      <c r="AC42" s="517"/>
      <c r="AD42" s="517" t="s">
        <v>560</v>
      </c>
    </row>
    <row r="43" spans="1:30" s="519" customFormat="1" ht="39.950000000000003" hidden="1" customHeight="1" thickBot="1">
      <c r="A43" s="517">
        <v>35</v>
      </c>
      <c r="B43" s="534" t="s">
        <v>457</v>
      </c>
      <c r="C43" s="534" t="s">
        <v>362</v>
      </c>
      <c r="D43" s="535" t="s">
        <v>363</v>
      </c>
      <c r="E43" s="536" t="s">
        <v>15</v>
      </c>
      <c r="F43" s="536">
        <v>3</v>
      </c>
      <c r="G43" s="535"/>
      <c r="H43" s="528">
        <v>46111.85</v>
      </c>
      <c r="I43" s="529">
        <v>1</v>
      </c>
      <c r="J43" s="538">
        <v>52086.71</v>
      </c>
      <c r="K43" s="536">
        <v>1</v>
      </c>
      <c r="L43" s="539">
        <v>48000</v>
      </c>
      <c r="M43" s="536">
        <v>1</v>
      </c>
      <c r="N43" s="536">
        <v>79</v>
      </c>
      <c r="O43" s="536"/>
      <c r="P43" s="517"/>
      <c r="Q43" s="517"/>
      <c r="R43" s="517"/>
      <c r="S43" s="517"/>
      <c r="T43" s="517"/>
      <c r="U43" s="517"/>
      <c r="V43" s="517"/>
      <c r="W43" s="518">
        <f t="shared" si="2"/>
        <v>0</v>
      </c>
      <c r="X43" s="517"/>
      <c r="Y43" s="517"/>
      <c r="Z43" s="517"/>
      <c r="AA43" s="517"/>
      <c r="AB43" s="517"/>
      <c r="AC43" s="517"/>
      <c r="AD43" s="517" t="s">
        <v>560</v>
      </c>
    </row>
    <row r="44" spans="1:30" s="519" customFormat="1" ht="39.950000000000003" hidden="1" customHeight="1" thickBot="1">
      <c r="A44" s="517">
        <v>36</v>
      </c>
      <c r="B44" s="534" t="s">
        <v>457</v>
      </c>
      <c r="C44" s="534" t="s">
        <v>364</v>
      </c>
      <c r="D44" s="535" t="s">
        <v>365</v>
      </c>
      <c r="E44" s="536" t="s">
        <v>15</v>
      </c>
      <c r="F44" s="536">
        <v>3</v>
      </c>
      <c r="G44" s="535"/>
      <c r="H44" s="528">
        <v>42612.43</v>
      </c>
      <c r="I44" s="529">
        <v>1</v>
      </c>
      <c r="J44" s="538">
        <v>50370.21</v>
      </c>
      <c r="K44" s="536">
        <v>1</v>
      </c>
      <c r="L44" s="539">
        <v>39000</v>
      </c>
      <c r="M44" s="536">
        <v>0.75</v>
      </c>
      <c r="N44" s="536">
        <v>75</v>
      </c>
      <c r="O44" s="536"/>
      <c r="P44" s="517"/>
      <c r="Q44" s="517"/>
      <c r="R44" s="517"/>
      <c r="S44" s="517"/>
      <c r="T44" s="517"/>
      <c r="U44" s="517"/>
      <c r="V44" s="517"/>
      <c r="W44" s="518">
        <f t="shared" si="2"/>
        <v>0</v>
      </c>
      <c r="X44" s="517"/>
      <c r="Y44" s="517"/>
      <c r="Z44" s="517"/>
      <c r="AA44" s="517"/>
      <c r="AB44" s="517"/>
      <c r="AC44" s="517"/>
      <c r="AD44" s="517" t="s">
        <v>560</v>
      </c>
    </row>
    <row r="45" spans="1:30" s="519" customFormat="1" ht="39.950000000000003" hidden="1" customHeight="1" thickBot="1">
      <c r="A45" s="517">
        <v>37</v>
      </c>
      <c r="B45" s="534" t="s">
        <v>486</v>
      </c>
      <c r="C45" s="534" t="s">
        <v>366</v>
      </c>
      <c r="D45" s="535" t="s">
        <v>367</v>
      </c>
      <c r="E45" s="536" t="s">
        <v>15</v>
      </c>
      <c r="F45" s="536">
        <v>3</v>
      </c>
      <c r="G45" s="535"/>
      <c r="H45" s="528">
        <v>20650.87</v>
      </c>
      <c r="I45" s="529">
        <v>0.5</v>
      </c>
      <c r="J45" s="538">
        <v>32889.379999999997</v>
      </c>
      <c r="K45" s="536">
        <v>0.75</v>
      </c>
      <c r="L45" s="539">
        <v>0</v>
      </c>
      <c r="M45" s="536">
        <v>0</v>
      </c>
      <c r="N45" s="536">
        <v>66</v>
      </c>
      <c r="O45" s="536"/>
      <c r="P45" s="517"/>
      <c r="Q45" s="517"/>
      <c r="R45" s="517"/>
      <c r="S45" s="517"/>
      <c r="T45" s="517"/>
      <c r="U45" s="517"/>
      <c r="V45" s="517"/>
      <c r="W45" s="518">
        <f t="shared" si="2"/>
        <v>0</v>
      </c>
      <c r="X45" s="517"/>
      <c r="Y45" s="517"/>
      <c r="Z45" s="517"/>
      <c r="AA45" s="517"/>
      <c r="AB45" s="517"/>
      <c r="AC45" s="517"/>
      <c r="AD45" s="517"/>
    </row>
    <row r="46" spans="1:30" s="519" customFormat="1" ht="39.950000000000003" hidden="1" customHeight="1" thickBot="1">
      <c r="A46" s="517">
        <v>38</v>
      </c>
      <c r="B46" s="534" t="s">
        <v>486</v>
      </c>
      <c r="C46" s="534" t="s">
        <v>306</v>
      </c>
      <c r="D46" s="535" t="s">
        <v>368</v>
      </c>
      <c r="E46" s="536" t="s">
        <v>15</v>
      </c>
      <c r="F46" s="536">
        <v>3</v>
      </c>
      <c r="G46" s="535"/>
      <c r="H46" s="528">
        <v>20650.87</v>
      </c>
      <c r="I46" s="529">
        <v>0.5</v>
      </c>
      <c r="J46" s="538">
        <v>41906.57</v>
      </c>
      <c r="K46" s="536">
        <v>1</v>
      </c>
      <c r="L46" s="539">
        <v>32790</v>
      </c>
      <c r="M46" s="536">
        <v>0.75</v>
      </c>
      <c r="N46" s="536">
        <v>64</v>
      </c>
      <c r="O46" s="536"/>
      <c r="P46" s="517"/>
      <c r="Q46" s="517"/>
      <c r="R46" s="517"/>
      <c r="S46" s="517"/>
      <c r="T46" s="517"/>
      <c r="U46" s="517"/>
      <c r="V46" s="517"/>
      <c r="W46" s="518">
        <f t="shared" si="2"/>
        <v>0</v>
      </c>
      <c r="X46" s="517"/>
      <c r="Y46" s="517"/>
      <c r="Z46" s="517"/>
      <c r="AA46" s="517"/>
      <c r="AB46" s="517"/>
      <c r="AC46" s="517"/>
      <c r="AD46" s="517" t="s">
        <v>560</v>
      </c>
    </row>
    <row r="47" spans="1:30" s="519" customFormat="1" ht="39.950000000000003" hidden="1" customHeight="1" thickBot="1">
      <c r="A47" s="517">
        <v>39</v>
      </c>
      <c r="B47" s="534" t="s">
        <v>482</v>
      </c>
      <c r="C47" s="534" t="s">
        <v>369</v>
      </c>
      <c r="D47" s="535" t="s">
        <v>370</v>
      </c>
      <c r="E47" s="536" t="s">
        <v>15</v>
      </c>
      <c r="F47" s="536">
        <v>3</v>
      </c>
      <c r="G47" s="535"/>
      <c r="H47" s="528">
        <v>33164.25</v>
      </c>
      <c r="I47" s="529">
        <v>0.63</v>
      </c>
      <c r="J47" s="538">
        <v>56200</v>
      </c>
      <c r="K47" s="536">
        <v>1</v>
      </c>
      <c r="L47" s="539">
        <v>43710</v>
      </c>
      <c r="M47" s="536">
        <v>0.75</v>
      </c>
      <c r="N47" s="536">
        <v>69</v>
      </c>
      <c r="O47" s="536"/>
      <c r="P47" s="517"/>
      <c r="Q47" s="517"/>
      <c r="R47" s="517"/>
      <c r="S47" s="517"/>
      <c r="T47" s="517"/>
      <c r="U47" s="517"/>
      <c r="V47" s="517"/>
      <c r="W47" s="518">
        <f t="shared" si="2"/>
        <v>0</v>
      </c>
      <c r="X47" s="517"/>
      <c r="Y47" s="517"/>
      <c r="Z47" s="517"/>
      <c r="AA47" s="517"/>
      <c r="AB47" s="517"/>
      <c r="AC47" s="517"/>
      <c r="AD47" s="517" t="s">
        <v>560</v>
      </c>
    </row>
    <row r="48" spans="1:30" s="519" customFormat="1" ht="39.950000000000003" hidden="1" customHeight="1" thickBot="1">
      <c r="A48" s="517">
        <v>40</v>
      </c>
      <c r="B48" s="534" t="s">
        <v>316</v>
      </c>
      <c r="C48" s="534" t="s">
        <v>389</v>
      </c>
      <c r="D48" s="535" t="s">
        <v>390</v>
      </c>
      <c r="E48" s="536" t="s">
        <v>15</v>
      </c>
      <c r="F48" s="536">
        <v>3</v>
      </c>
      <c r="G48" s="535"/>
      <c r="H48" s="528"/>
      <c r="I48" s="529"/>
      <c r="J48" s="538">
        <v>37065.35</v>
      </c>
      <c r="K48" s="536">
        <v>0.5</v>
      </c>
      <c r="L48" s="539">
        <v>0</v>
      </c>
      <c r="M48" s="536">
        <v>0</v>
      </c>
      <c r="N48" s="541">
        <v>91</v>
      </c>
      <c r="O48" s="536"/>
      <c r="P48" s="517"/>
      <c r="Q48" s="517"/>
      <c r="R48" s="517"/>
      <c r="S48" s="517"/>
      <c r="T48" s="517"/>
      <c r="U48" s="517"/>
      <c r="V48" s="517"/>
      <c r="W48" s="518">
        <f t="shared" si="2"/>
        <v>0</v>
      </c>
      <c r="X48" s="517"/>
      <c r="Y48" s="517"/>
      <c r="Z48" s="517"/>
      <c r="AA48" s="517"/>
      <c r="AB48" s="517"/>
      <c r="AC48" s="517"/>
      <c r="AD48" s="517"/>
    </row>
    <row r="49" spans="1:30" s="519" customFormat="1" ht="39.950000000000003" hidden="1" customHeight="1" thickBot="1">
      <c r="A49" s="517">
        <v>41</v>
      </c>
      <c r="B49" s="534" t="s">
        <v>457</v>
      </c>
      <c r="C49" s="534" t="s">
        <v>395</v>
      </c>
      <c r="D49" s="535" t="s">
        <v>396</v>
      </c>
      <c r="E49" s="536" t="s">
        <v>15</v>
      </c>
      <c r="F49" s="536">
        <v>3</v>
      </c>
      <c r="G49" s="535"/>
      <c r="H49" s="528"/>
      <c r="I49" s="529"/>
      <c r="J49" s="538">
        <v>52086.71</v>
      </c>
      <c r="K49" s="536">
        <v>1</v>
      </c>
      <c r="L49" s="539">
        <v>0</v>
      </c>
      <c r="M49" s="536">
        <v>0</v>
      </c>
      <c r="N49" s="536">
        <v>66</v>
      </c>
      <c r="O49" s="536"/>
      <c r="P49" s="517"/>
      <c r="Q49" s="517"/>
      <c r="R49" s="517"/>
      <c r="S49" s="517"/>
      <c r="T49" s="517"/>
      <c r="U49" s="517"/>
      <c r="V49" s="517"/>
      <c r="W49" s="518">
        <f t="shared" si="2"/>
        <v>0</v>
      </c>
      <c r="X49" s="517"/>
      <c r="Y49" s="517"/>
      <c r="Z49" s="517"/>
      <c r="AA49" s="517"/>
      <c r="AB49" s="517"/>
      <c r="AC49" s="517"/>
      <c r="AD49" s="517"/>
    </row>
    <row r="50" spans="1:30" s="519" customFormat="1" ht="39.950000000000003" hidden="1" customHeight="1" thickBot="1">
      <c r="A50" s="517">
        <v>42</v>
      </c>
      <c r="B50" s="534" t="s">
        <v>87</v>
      </c>
      <c r="C50" s="534" t="s">
        <v>399</v>
      </c>
      <c r="D50" s="535" t="s">
        <v>400</v>
      </c>
      <c r="E50" s="536" t="s">
        <v>15</v>
      </c>
      <c r="F50" s="536">
        <v>3</v>
      </c>
      <c r="G50" s="535"/>
      <c r="H50" s="528"/>
      <c r="I50" s="529"/>
      <c r="J50" s="538">
        <v>41505.03</v>
      </c>
      <c r="K50" s="536">
        <v>1</v>
      </c>
      <c r="L50" s="539">
        <v>0</v>
      </c>
      <c r="M50" s="536">
        <v>0</v>
      </c>
      <c r="N50" s="536">
        <v>65</v>
      </c>
      <c r="O50" s="536"/>
      <c r="P50" s="517"/>
      <c r="Q50" s="517"/>
      <c r="R50" s="517"/>
      <c r="S50" s="517"/>
      <c r="T50" s="517"/>
      <c r="U50" s="517"/>
      <c r="V50" s="517"/>
      <c r="W50" s="518">
        <f t="shared" si="2"/>
        <v>0</v>
      </c>
      <c r="X50" s="517"/>
      <c r="Y50" s="517"/>
      <c r="Z50" s="517"/>
      <c r="AA50" s="517"/>
      <c r="AB50" s="517"/>
      <c r="AC50" s="517"/>
      <c r="AD50" s="517"/>
    </row>
    <row r="51" spans="1:30" s="519" customFormat="1" ht="39.950000000000003" hidden="1" customHeight="1" thickBot="1">
      <c r="A51" s="517">
        <v>43</v>
      </c>
      <c r="B51" s="534" t="s">
        <v>3</v>
      </c>
      <c r="C51" s="534" t="s">
        <v>401</v>
      </c>
      <c r="D51" s="535" t="s">
        <v>402</v>
      </c>
      <c r="E51" s="536" t="s">
        <v>15</v>
      </c>
      <c r="F51" s="536">
        <v>3</v>
      </c>
      <c r="G51" s="535"/>
      <c r="H51" s="528"/>
      <c r="I51" s="529"/>
      <c r="J51" s="538">
        <v>29325.56</v>
      </c>
      <c r="K51" s="536">
        <v>0.5</v>
      </c>
      <c r="L51" s="539">
        <v>26230</v>
      </c>
      <c r="M51" s="536">
        <v>0.5</v>
      </c>
      <c r="N51" s="536">
        <v>73</v>
      </c>
      <c r="O51" s="536"/>
      <c r="P51" s="517"/>
      <c r="Q51" s="517"/>
      <c r="R51" s="517"/>
      <c r="S51" s="517"/>
      <c r="T51" s="517"/>
      <c r="U51" s="517"/>
      <c r="V51" s="517"/>
      <c r="W51" s="518">
        <f t="shared" si="2"/>
        <v>0</v>
      </c>
      <c r="X51" s="517"/>
      <c r="Y51" s="517"/>
      <c r="Z51" s="517"/>
      <c r="AA51" s="517"/>
      <c r="AB51" s="517"/>
      <c r="AC51" s="517"/>
      <c r="AD51" s="517" t="s">
        <v>560</v>
      </c>
    </row>
    <row r="52" spans="1:30" s="519" customFormat="1" ht="39.950000000000003" hidden="1" customHeight="1" thickBot="1">
      <c r="A52" s="517">
        <v>44</v>
      </c>
      <c r="B52" s="534" t="s">
        <v>324</v>
      </c>
      <c r="C52" s="534" t="s">
        <v>412</v>
      </c>
      <c r="D52" s="535" t="s">
        <v>413</v>
      </c>
      <c r="E52" s="536" t="s">
        <v>15</v>
      </c>
      <c r="F52" s="536">
        <v>3</v>
      </c>
      <c r="G52" s="535"/>
      <c r="H52" s="528"/>
      <c r="I52" s="529"/>
      <c r="J52" s="538">
        <v>48024.35</v>
      </c>
      <c r="K52" s="536">
        <v>1.5</v>
      </c>
      <c r="L52" s="539">
        <v>0</v>
      </c>
      <c r="M52" s="536">
        <v>0</v>
      </c>
      <c r="N52" s="536">
        <v>84</v>
      </c>
      <c r="O52" s="536"/>
      <c r="P52" s="517"/>
      <c r="Q52" s="517"/>
      <c r="R52" s="517"/>
      <c r="S52" s="517"/>
      <c r="T52" s="517"/>
      <c r="U52" s="517"/>
      <c r="V52" s="517"/>
      <c r="W52" s="518">
        <f t="shared" si="2"/>
        <v>0</v>
      </c>
      <c r="X52" s="517"/>
      <c r="Y52" s="517"/>
      <c r="Z52" s="517"/>
      <c r="AA52" s="517"/>
      <c r="AB52" s="517"/>
      <c r="AC52" s="517"/>
      <c r="AD52" s="517"/>
    </row>
    <row r="53" spans="1:30" s="519" customFormat="1" ht="39.950000000000003" hidden="1" customHeight="1" thickBot="1">
      <c r="A53" s="517">
        <v>45</v>
      </c>
      <c r="B53" s="534" t="s">
        <v>6</v>
      </c>
      <c r="C53" s="534" t="s">
        <v>416</v>
      </c>
      <c r="D53" s="535" t="s">
        <v>417</v>
      </c>
      <c r="E53" s="536" t="s">
        <v>15</v>
      </c>
      <c r="F53" s="536">
        <v>3</v>
      </c>
      <c r="G53" s="535"/>
      <c r="H53" s="528"/>
      <c r="I53" s="529"/>
      <c r="J53" s="538">
        <v>44085.11</v>
      </c>
      <c r="K53" s="536">
        <v>1</v>
      </c>
      <c r="L53" s="539">
        <v>0</v>
      </c>
      <c r="M53" s="536">
        <v>0</v>
      </c>
      <c r="N53" s="536">
        <v>80</v>
      </c>
      <c r="O53" s="536"/>
      <c r="P53" s="517"/>
      <c r="Q53" s="517"/>
      <c r="R53" s="517"/>
      <c r="S53" s="517"/>
      <c r="T53" s="517"/>
      <c r="U53" s="517"/>
      <c r="V53" s="517"/>
      <c r="W53" s="518">
        <f t="shared" si="2"/>
        <v>0</v>
      </c>
      <c r="X53" s="517"/>
      <c r="Y53" s="517"/>
      <c r="Z53" s="517"/>
      <c r="AA53" s="517"/>
      <c r="AB53" s="517"/>
      <c r="AC53" s="517"/>
      <c r="AD53" s="517"/>
    </row>
    <row r="54" spans="1:30" s="519" customFormat="1" ht="39.950000000000003" hidden="1" customHeight="1" thickBot="1">
      <c r="A54" s="406">
        <v>29</v>
      </c>
      <c r="B54" s="407" t="s">
        <v>87</v>
      </c>
      <c r="C54" s="407" t="s">
        <v>397</v>
      </c>
      <c r="D54" s="427" t="s">
        <v>398</v>
      </c>
      <c r="E54" s="406" t="s">
        <v>14</v>
      </c>
      <c r="F54" s="406">
        <v>3</v>
      </c>
      <c r="G54" s="521" t="s">
        <v>522</v>
      </c>
      <c r="H54" s="528"/>
      <c r="I54" s="529"/>
      <c r="J54" s="409">
        <v>44604.97</v>
      </c>
      <c r="K54" s="406">
        <v>1</v>
      </c>
      <c r="L54" s="413">
        <v>0</v>
      </c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526">
        <f>SUM(S54:V54)</f>
        <v>0</v>
      </c>
      <c r="X54" s="406"/>
      <c r="Y54" s="406"/>
      <c r="Z54" s="406"/>
      <c r="AA54" s="406"/>
      <c r="AB54" s="406"/>
      <c r="AC54" s="406"/>
      <c r="AD54" s="406"/>
    </row>
    <row r="55" spans="1:30" s="414" customFormat="1" ht="39.950000000000003" hidden="1" customHeight="1" thickBot="1">
      <c r="A55" s="406">
        <v>48</v>
      </c>
      <c r="B55" s="407" t="s">
        <v>481</v>
      </c>
      <c r="C55" s="407" t="s">
        <v>441</v>
      </c>
      <c r="D55" s="407"/>
      <c r="E55" s="406" t="s">
        <v>16</v>
      </c>
      <c r="F55" s="406">
        <v>3</v>
      </c>
      <c r="G55" s="406" t="s">
        <v>524</v>
      </c>
      <c r="H55" s="528"/>
      <c r="I55" s="530"/>
      <c r="J55" s="409">
        <v>49906</v>
      </c>
      <c r="K55" s="475">
        <v>1</v>
      </c>
      <c r="L55" s="413">
        <v>25000</v>
      </c>
      <c r="M55" s="412">
        <v>0.5</v>
      </c>
      <c r="N55" s="474">
        <v>81</v>
      </c>
      <c r="O55" s="408"/>
      <c r="P55" s="408"/>
      <c r="Q55" s="409"/>
      <c r="R55" s="409"/>
      <c r="S55" s="409"/>
      <c r="T55" s="409"/>
      <c r="U55" s="409"/>
      <c r="V55" s="409"/>
      <c r="W55" s="410">
        <f t="shared" si="2"/>
        <v>0</v>
      </c>
      <c r="X55" s="406"/>
      <c r="Y55" s="406"/>
      <c r="Z55" s="411"/>
      <c r="AA55" s="411"/>
      <c r="AB55" s="412"/>
      <c r="AC55" s="406"/>
      <c r="AD55" s="413"/>
    </row>
    <row r="56" spans="1:30" s="414" customFormat="1" ht="39.950000000000003" hidden="1" customHeight="1" thickBot="1">
      <c r="A56" s="406">
        <v>49</v>
      </c>
      <c r="B56" s="407" t="s">
        <v>482</v>
      </c>
      <c r="C56" s="407" t="s">
        <v>444</v>
      </c>
      <c r="D56" s="407"/>
      <c r="E56" s="406" t="s">
        <v>16</v>
      </c>
      <c r="F56" s="406">
        <v>3</v>
      </c>
      <c r="G56" s="406" t="s">
        <v>524</v>
      </c>
      <c r="H56" s="528" t="s">
        <v>544</v>
      </c>
      <c r="I56" s="530">
        <v>0.38</v>
      </c>
      <c r="J56" s="409">
        <v>61456</v>
      </c>
      <c r="K56" s="413">
        <v>1</v>
      </c>
      <c r="L56" s="413">
        <v>50000</v>
      </c>
      <c r="M56" s="412">
        <v>0.75</v>
      </c>
      <c r="N56" s="474">
        <v>72</v>
      </c>
      <c r="O56" s="408"/>
      <c r="P56" s="408"/>
      <c r="Q56" s="409"/>
      <c r="R56" s="409"/>
      <c r="S56" s="409"/>
      <c r="T56" s="409"/>
      <c r="U56" s="409"/>
      <c r="V56" s="409"/>
      <c r="W56" s="410">
        <f t="shared" si="2"/>
        <v>0</v>
      </c>
      <c r="X56" s="406"/>
      <c r="Y56" s="406"/>
      <c r="Z56" s="411"/>
      <c r="AA56" s="411"/>
      <c r="AB56" s="412"/>
      <c r="AC56" s="406"/>
      <c r="AD56" s="413"/>
    </row>
    <row r="57" spans="1:30" s="414" customFormat="1" ht="39.950000000000003" hidden="1" customHeight="1" thickBot="1">
      <c r="A57" s="406">
        <v>50</v>
      </c>
      <c r="B57" s="407" t="s">
        <v>87</v>
      </c>
      <c r="C57" s="407" t="s">
        <v>446</v>
      </c>
      <c r="D57" s="407"/>
      <c r="E57" s="406" t="s">
        <v>16</v>
      </c>
      <c r="F57" s="406">
        <v>3</v>
      </c>
      <c r="G57" s="406" t="s">
        <v>524</v>
      </c>
      <c r="H57" s="528" t="s">
        <v>536</v>
      </c>
      <c r="I57" s="530">
        <v>0.75</v>
      </c>
      <c r="J57" s="409">
        <v>103809</v>
      </c>
      <c r="K57" s="413" t="s">
        <v>447</v>
      </c>
      <c r="L57" s="413">
        <v>40400</v>
      </c>
      <c r="M57" s="412">
        <v>0.75</v>
      </c>
      <c r="N57" s="474">
        <v>81</v>
      </c>
      <c r="O57" s="408"/>
      <c r="P57" s="408"/>
      <c r="Q57" s="409"/>
      <c r="R57" s="409"/>
      <c r="S57" s="409"/>
      <c r="T57" s="409"/>
      <c r="U57" s="409"/>
      <c r="V57" s="409"/>
      <c r="W57" s="410">
        <f t="shared" si="2"/>
        <v>0</v>
      </c>
      <c r="X57" s="406"/>
      <c r="Y57" s="406"/>
      <c r="Z57" s="411"/>
      <c r="AA57" s="411"/>
      <c r="AB57" s="412"/>
      <c r="AC57" s="406"/>
      <c r="AD57" s="413"/>
    </row>
    <row r="58" spans="1:30" s="414" customFormat="1" ht="39.950000000000003" hidden="1" customHeight="1" thickBot="1">
      <c r="A58" s="406">
        <v>51</v>
      </c>
      <c r="B58" s="407" t="s">
        <v>457</v>
      </c>
      <c r="C58" s="407" t="s">
        <v>459</v>
      </c>
      <c r="D58" s="407"/>
      <c r="E58" s="406" t="s">
        <v>16</v>
      </c>
      <c r="F58" s="406">
        <v>3</v>
      </c>
      <c r="G58" s="406" t="s">
        <v>524</v>
      </c>
      <c r="H58" s="528" t="s">
        <v>537</v>
      </c>
      <c r="I58" s="530">
        <v>1</v>
      </c>
      <c r="J58" s="409">
        <v>103699</v>
      </c>
      <c r="K58" s="413">
        <v>1</v>
      </c>
      <c r="L58" s="413">
        <v>80000</v>
      </c>
      <c r="M58" s="412">
        <v>0.8</v>
      </c>
      <c r="N58" s="474">
        <v>89</v>
      </c>
      <c r="O58" s="408"/>
      <c r="P58" s="408"/>
      <c r="Q58" s="409"/>
      <c r="R58" s="409"/>
      <c r="S58" s="409"/>
      <c r="T58" s="409"/>
      <c r="U58" s="409"/>
      <c r="V58" s="409"/>
      <c r="W58" s="410">
        <f t="shared" si="2"/>
        <v>0</v>
      </c>
      <c r="X58" s="406"/>
      <c r="Y58" s="406"/>
      <c r="Z58" s="411"/>
      <c r="AA58" s="411"/>
      <c r="AB58" s="412"/>
      <c r="AC58" s="406"/>
      <c r="AD58" s="413"/>
    </row>
    <row r="59" spans="1:30" s="414" customFormat="1" ht="39.950000000000003" hidden="1" customHeight="1" thickBot="1">
      <c r="A59" s="406">
        <v>52</v>
      </c>
      <c r="B59" s="407" t="s">
        <v>324</v>
      </c>
      <c r="C59" s="407" t="s">
        <v>463</v>
      </c>
      <c r="D59" s="407"/>
      <c r="E59" s="406" t="s">
        <v>16</v>
      </c>
      <c r="F59" s="406">
        <v>3</v>
      </c>
      <c r="G59" s="406" t="s">
        <v>524</v>
      </c>
      <c r="H59" s="528"/>
      <c r="I59" s="530"/>
      <c r="J59" s="409">
        <v>37045</v>
      </c>
      <c r="K59" s="413">
        <v>0.6</v>
      </c>
      <c r="L59" s="413">
        <v>35000</v>
      </c>
      <c r="M59" s="412">
        <v>0.5</v>
      </c>
      <c r="N59" s="474">
        <v>82</v>
      </c>
      <c r="O59" s="408"/>
      <c r="P59" s="408"/>
      <c r="Q59" s="409"/>
      <c r="R59" s="409"/>
      <c r="S59" s="409"/>
      <c r="T59" s="409"/>
      <c r="U59" s="409"/>
      <c r="V59" s="409"/>
      <c r="W59" s="410">
        <f t="shared" si="2"/>
        <v>0</v>
      </c>
      <c r="X59" s="406"/>
      <c r="Y59" s="406"/>
      <c r="Z59" s="411"/>
      <c r="AA59" s="411"/>
      <c r="AB59" s="412"/>
      <c r="AC59" s="406"/>
      <c r="AD59" s="413"/>
    </row>
    <row r="60" spans="1:30" s="414" customFormat="1" ht="39.950000000000003" hidden="1" customHeight="1" thickBot="1">
      <c r="A60" s="406">
        <v>53</v>
      </c>
      <c r="B60" s="407" t="s">
        <v>318</v>
      </c>
      <c r="C60" s="407" t="s">
        <v>571</v>
      </c>
      <c r="D60" s="407"/>
      <c r="E60" s="406" t="s">
        <v>17</v>
      </c>
      <c r="F60" s="406">
        <v>3</v>
      </c>
      <c r="G60" s="406" t="s">
        <v>524</v>
      </c>
      <c r="H60" s="528">
        <v>44700</v>
      </c>
      <c r="I60" s="530">
        <v>0.75</v>
      </c>
      <c r="J60" s="409">
        <v>119195</v>
      </c>
      <c r="K60" s="413">
        <v>2.5</v>
      </c>
      <c r="L60" s="413">
        <v>45000</v>
      </c>
      <c r="M60" s="412">
        <v>0.75</v>
      </c>
      <c r="N60" s="474">
        <v>92</v>
      </c>
      <c r="O60" s="408"/>
      <c r="P60" s="408"/>
      <c r="Q60" s="409"/>
      <c r="R60" s="409"/>
      <c r="S60" s="409"/>
      <c r="T60" s="409"/>
      <c r="U60" s="409"/>
      <c r="V60" s="409"/>
      <c r="W60" s="410">
        <f t="shared" si="2"/>
        <v>0</v>
      </c>
      <c r="X60" s="406"/>
      <c r="Y60" s="406"/>
      <c r="Z60" s="411"/>
      <c r="AA60" s="411"/>
      <c r="AB60" s="412"/>
      <c r="AC60" s="406"/>
      <c r="AD60" s="413"/>
    </row>
    <row r="61" spans="1:30" s="414" customFormat="1" ht="39.950000000000003" hidden="1" customHeight="1" thickBot="1">
      <c r="A61" s="406">
        <v>54</v>
      </c>
      <c r="B61" s="407" t="s">
        <v>457</v>
      </c>
      <c r="C61" s="407" t="s">
        <v>458</v>
      </c>
      <c r="D61" s="407"/>
      <c r="E61" s="406" t="s">
        <v>17</v>
      </c>
      <c r="F61" s="406">
        <v>3</v>
      </c>
      <c r="G61" s="406" t="s">
        <v>524</v>
      </c>
      <c r="H61" s="528"/>
      <c r="I61" s="530"/>
      <c r="J61" s="409">
        <v>90190</v>
      </c>
      <c r="K61" s="413">
        <v>1</v>
      </c>
      <c r="L61" s="413">
        <v>0</v>
      </c>
      <c r="M61" s="412">
        <v>0</v>
      </c>
      <c r="N61" s="474">
        <v>89</v>
      </c>
      <c r="O61" s="408"/>
      <c r="P61" s="408"/>
      <c r="Q61" s="409"/>
      <c r="R61" s="409"/>
      <c r="S61" s="409"/>
      <c r="T61" s="409"/>
      <c r="U61" s="409"/>
      <c r="V61" s="409"/>
      <c r="W61" s="410">
        <f t="shared" si="2"/>
        <v>0</v>
      </c>
      <c r="X61" s="406"/>
      <c r="Y61" s="406"/>
      <c r="Z61" s="411"/>
      <c r="AA61" s="411"/>
      <c r="AB61" s="412"/>
      <c r="AC61" s="406"/>
      <c r="AD61" s="413"/>
    </row>
    <row r="62" spans="1:30" s="414" customFormat="1" ht="39.950000000000003" hidden="1" customHeight="1" thickBot="1">
      <c r="A62" s="406">
        <v>30</v>
      </c>
      <c r="B62" s="407" t="s">
        <v>318</v>
      </c>
      <c r="C62" s="407" t="s">
        <v>570</v>
      </c>
      <c r="D62" s="407"/>
      <c r="E62" s="406" t="s">
        <v>14</v>
      </c>
      <c r="F62" s="406">
        <v>3</v>
      </c>
      <c r="G62" s="406" t="s">
        <v>522</v>
      </c>
      <c r="H62" s="528">
        <v>20800</v>
      </c>
      <c r="I62" s="530">
        <v>0.5</v>
      </c>
      <c r="J62" s="409">
        <v>22932</v>
      </c>
      <c r="K62" s="413">
        <v>0.5</v>
      </c>
      <c r="L62" s="413">
        <v>20800</v>
      </c>
      <c r="M62" s="412">
        <v>0.5</v>
      </c>
      <c r="N62" s="474">
        <v>89</v>
      </c>
      <c r="O62" s="408"/>
      <c r="P62" s="408"/>
      <c r="Q62" s="409"/>
      <c r="R62" s="409"/>
      <c r="S62" s="409"/>
      <c r="T62" s="409"/>
      <c r="U62" s="409"/>
      <c r="V62" s="409"/>
      <c r="W62" s="410">
        <f>SUM(S62:V62)</f>
        <v>0</v>
      </c>
      <c r="X62" s="406"/>
      <c r="Y62" s="406"/>
      <c r="Z62" s="411"/>
      <c r="AA62" s="411"/>
      <c r="AB62" s="412"/>
      <c r="AC62" s="406"/>
      <c r="AD62" s="413"/>
    </row>
    <row r="63" spans="1:30" s="414" customFormat="1" ht="39.950000000000003" hidden="1" customHeight="1" thickBot="1">
      <c r="A63" s="406">
        <v>46</v>
      </c>
      <c r="B63" s="407" t="s">
        <v>482</v>
      </c>
      <c r="C63" s="407" t="s">
        <v>443</v>
      </c>
      <c r="D63" s="407"/>
      <c r="E63" s="406" t="s">
        <v>15</v>
      </c>
      <c r="F63" s="406">
        <v>3</v>
      </c>
      <c r="G63" s="406" t="s">
        <v>522</v>
      </c>
      <c r="H63" s="528">
        <v>7000</v>
      </c>
      <c r="I63" s="530"/>
      <c r="J63" s="409">
        <v>43725</v>
      </c>
      <c r="K63" s="413">
        <v>0.75</v>
      </c>
      <c r="L63" s="413">
        <v>0</v>
      </c>
      <c r="M63" s="412">
        <v>0</v>
      </c>
      <c r="N63" s="474">
        <v>67</v>
      </c>
      <c r="O63" s="408"/>
      <c r="P63" s="408"/>
      <c r="Q63" s="409"/>
      <c r="R63" s="409"/>
      <c r="S63" s="409"/>
      <c r="T63" s="409"/>
      <c r="U63" s="409"/>
      <c r="V63" s="409"/>
      <c r="W63" s="410">
        <f>SUM(S63:V63)</f>
        <v>0</v>
      </c>
      <c r="X63" s="406"/>
      <c r="Y63" s="406"/>
      <c r="Z63" s="411"/>
      <c r="AA63" s="411"/>
      <c r="AB63" s="412"/>
      <c r="AC63" s="406"/>
      <c r="AD63" s="413"/>
    </row>
    <row r="64" spans="1:30" s="414" customFormat="1" ht="39.950000000000003" hidden="1" customHeight="1" thickBot="1">
      <c r="A64" s="406">
        <v>47</v>
      </c>
      <c r="B64" s="407" t="s">
        <v>457</v>
      </c>
      <c r="C64" s="407" t="s">
        <v>503</v>
      </c>
      <c r="D64" s="407"/>
      <c r="E64" s="406" t="s">
        <v>20</v>
      </c>
      <c r="F64" s="406">
        <v>3</v>
      </c>
      <c r="G64" s="406" t="s">
        <v>522</v>
      </c>
      <c r="H64" s="528">
        <v>16600</v>
      </c>
      <c r="I64" s="530">
        <v>0.25</v>
      </c>
      <c r="J64" s="409">
        <v>23265</v>
      </c>
      <c r="K64" s="413">
        <v>0.5</v>
      </c>
      <c r="L64" s="413">
        <v>0</v>
      </c>
      <c r="M64" s="412">
        <v>0</v>
      </c>
      <c r="N64" s="474"/>
      <c r="O64" s="408"/>
      <c r="P64" s="408"/>
      <c r="Q64" s="409"/>
      <c r="R64" s="409"/>
      <c r="S64" s="409"/>
      <c r="T64" s="409"/>
      <c r="U64" s="409"/>
      <c r="V64" s="409"/>
      <c r="W64" s="410">
        <f>SUM(S64:V64)</f>
        <v>0</v>
      </c>
      <c r="X64" s="406"/>
      <c r="Y64" s="406"/>
      <c r="Z64" s="411"/>
      <c r="AA64" s="411"/>
      <c r="AB64" s="412"/>
      <c r="AC64" s="406"/>
      <c r="AD64" s="413"/>
    </row>
    <row r="65" spans="1:30" s="508" customFormat="1" ht="39.950000000000003" customHeight="1">
      <c r="A65" s="492"/>
      <c r="B65" s="493"/>
      <c r="C65" s="493"/>
      <c r="D65" s="493"/>
      <c r="E65" s="492"/>
      <c r="F65" s="492"/>
      <c r="G65" s="492"/>
      <c r="H65" s="494" t="s">
        <v>516</v>
      </c>
      <c r="I65" s="495"/>
      <c r="J65" s="495" t="s">
        <v>530</v>
      </c>
      <c r="K65" s="494">
        <v>270000</v>
      </c>
      <c r="L65" s="499">
        <f>SUM(L55:L64)</f>
        <v>296200</v>
      </c>
      <c r="M65" s="496"/>
      <c r="N65" s="514">
        <f>SUM(K65-L65)</f>
        <v>-26200</v>
      </c>
      <c r="O65" s="473"/>
      <c r="P65" s="473"/>
      <c r="Q65" s="495"/>
      <c r="R65" s="495"/>
      <c r="S65" s="495"/>
      <c r="T65" s="495"/>
      <c r="U65" s="495"/>
      <c r="V65" s="495"/>
      <c r="W65" s="497"/>
      <c r="X65" s="492"/>
      <c r="Y65" s="492"/>
      <c r="Z65" s="498"/>
      <c r="AA65" s="498"/>
      <c r="AB65" s="496"/>
      <c r="AC65" s="492"/>
      <c r="AD65" s="494"/>
    </row>
    <row r="66" spans="1:30" s="508" customFormat="1" ht="39.950000000000003" customHeight="1" thickBot="1">
      <c r="A66" s="429"/>
      <c r="B66" s="479"/>
      <c r="C66" s="479"/>
      <c r="D66" s="479"/>
      <c r="E66" s="429"/>
      <c r="F66" s="429"/>
      <c r="G66" s="429"/>
      <c r="H66" s="431"/>
      <c r="I66" s="433"/>
      <c r="J66" s="503"/>
      <c r="K66" s="502"/>
      <c r="L66" s="502"/>
      <c r="M66" s="503"/>
      <c r="N66" s="503"/>
      <c r="O66" s="434"/>
      <c r="P66" s="434"/>
      <c r="Q66" s="433"/>
      <c r="R66" s="433"/>
      <c r="S66" s="433"/>
      <c r="T66" s="433"/>
      <c r="U66" s="433"/>
      <c r="V66" s="433"/>
      <c r="W66" s="435"/>
      <c r="X66" s="429"/>
      <c r="Y66" s="429"/>
      <c r="Z66" s="436"/>
      <c r="AA66" s="436"/>
      <c r="AB66" s="432"/>
      <c r="AC66" s="429"/>
      <c r="AD66" s="431"/>
    </row>
    <row r="67" spans="1:30" s="425" customFormat="1" ht="51" customHeight="1" thickBot="1">
      <c r="A67" s="500"/>
      <c r="B67" s="501"/>
      <c r="C67" s="485" t="s">
        <v>515</v>
      </c>
      <c r="D67" s="501"/>
      <c r="E67" s="500"/>
      <c r="F67" s="500"/>
      <c r="G67" s="500"/>
      <c r="H67" s="502"/>
      <c r="I67" s="503"/>
      <c r="O67" s="504"/>
      <c r="P67" s="504"/>
      <c r="Q67" s="503"/>
      <c r="R67" s="503"/>
      <c r="S67" s="503"/>
      <c r="T67" s="503"/>
      <c r="U67" s="503"/>
      <c r="V67" s="503"/>
      <c r="W67" s="505"/>
      <c r="X67" s="500"/>
      <c r="Y67" s="500"/>
      <c r="Z67" s="506"/>
      <c r="AA67" s="506"/>
      <c r="AB67" s="507"/>
      <c r="AC67" s="500"/>
      <c r="AD67" s="502"/>
    </row>
    <row r="68" spans="1:30" s="424" customFormat="1" ht="60" hidden="1" customHeight="1" thickBot="1">
      <c r="A68" s="416" t="s">
        <v>0</v>
      </c>
      <c r="B68" s="404" t="s">
        <v>1</v>
      </c>
      <c r="C68" s="404" t="s">
        <v>296</v>
      </c>
      <c r="D68" s="417" t="s">
        <v>285</v>
      </c>
      <c r="E68" s="417" t="s">
        <v>9</v>
      </c>
      <c r="F68" s="417" t="s">
        <v>13</v>
      </c>
      <c r="G68" s="417" t="s">
        <v>297</v>
      </c>
      <c r="H68" s="418" t="s">
        <v>425</v>
      </c>
      <c r="I68" s="419" t="s">
        <v>426</v>
      </c>
      <c r="J68" s="466" t="s">
        <v>430</v>
      </c>
      <c r="K68" s="466" t="s">
        <v>315</v>
      </c>
      <c r="L68" s="467" t="s">
        <v>431</v>
      </c>
      <c r="M68" s="466" t="s">
        <v>427</v>
      </c>
      <c r="N68" s="466" t="s">
        <v>557</v>
      </c>
      <c r="O68" s="422" t="s">
        <v>555</v>
      </c>
      <c r="P68" s="423" t="s">
        <v>300</v>
      </c>
      <c r="Q68" s="417" t="s">
        <v>513</v>
      </c>
      <c r="R68" s="417" t="s">
        <v>514</v>
      </c>
      <c r="S68" s="417" t="s">
        <v>286</v>
      </c>
      <c r="T68" s="417" t="s">
        <v>287</v>
      </c>
      <c r="U68" s="417" t="s">
        <v>288</v>
      </c>
      <c r="V68" s="417" t="s">
        <v>289</v>
      </c>
      <c r="W68" s="417" t="s">
        <v>284</v>
      </c>
      <c r="X68" s="417" t="s">
        <v>292</v>
      </c>
      <c r="Y68" s="417" t="s">
        <v>293</v>
      </c>
      <c r="Z68" s="422" t="s">
        <v>290</v>
      </c>
      <c r="AA68" s="422" t="s">
        <v>291</v>
      </c>
      <c r="AB68" s="417" t="s">
        <v>429</v>
      </c>
      <c r="AC68" s="417" t="s">
        <v>295</v>
      </c>
      <c r="AD68" s="525" t="s">
        <v>559</v>
      </c>
    </row>
    <row r="69" spans="1:30" s="519" customFormat="1" ht="39.75" hidden="1" customHeight="1" thickBot="1">
      <c r="A69" s="517">
        <v>56</v>
      </c>
      <c r="B69" s="534" t="s">
        <v>331</v>
      </c>
      <c r="C69" s="534" t="s">
        <v>307</v>
      </c>
      <c r="D69" s="535" t="s">
        <v>332</v>
      </c>
      <c r="E69" s="536" t="s">
        <v>96</v>
      </c>
      <c r="F69" s="536">
        <v>4</v>
      </c>
      <c r="G69" s="535"/>
      <c r="H69" s="528">
        <v>21622.57</v>
      </c>
      <c r="I69" s="529">
        <v>0.5</v>
      </c>
      <c r="J69" s="538">
        <v>22453.37</v>
      </c>
      <c r="K69" s="536">
        <v>0.5</v>
      </c>
      <c r="L69" s="539">
        <v>22440</v>
      </c>
      <c r="M69" s="536">
        <v>0.5</v>
      </c>
      <c r="N69" s="536">
        <v>96</v>
      </c>
      <c r="O69" s="536"/>
      <c r="P69" s="536"/>
      <c r="Q69" s="536"/>
      <c r="R69" s="536"/>
      <c r="S69" s="536"/>
      <c r="T69" s="536"/>
      <c r="U69" s="536"/>
      <c r="V69" s="536"/>
      <c r="W69" s="540">
        <f t="shared" ref="W69:W86" si="3">SUM(S69:V69)</f>
        <v>0</v>
      </c>
      <c r="X69" s="536"/>
      <c r="Y69" s="536"/>
      <c r="Z69" s="536"/>
      <c r="AA69" s="536"/>
      <c r="AB69" s="536"/>
      <c r="AC69" s="536"/>
      <c r="AD69" s="536" t="s">
        <v>560</v>
      </c>
    </row>
    <row r="70" spans="1:30" s="519" customFormat="1" ht="39.75" hidden="1" customHeight="1" thickBot="1">
      <c r="A70" s="517">
        <v>57</v>
      </c>
      <c r="B70" s="534" t="s">
        <v>331</v>
      </c>
      <c r="C70" s="534" t="s">
        <v>308</v>
      </c>
      <c r="D70" s="535" t="s">
        <v>333</v>
      </c>
      <c r="E70" s="536" t="s">
        <v>96</v>
      </c>
      <c r="F70" s="536">
        <v>4</v>
      </c>
      <c r="G70" s="535"/>
      <c r="H70" s="528">
        <v>21622.57</v>
      </c>
      <c r="I70" s="529">
        <v>0.5</v>
      </c>
      <c r="J70" s="538">
        <v>22453.37</v>
      </c>
      <c r="K70" s="536">
        <v>0.5</v>
      </c>
      <c r="L70" s="539">
        <v>22440</v>
      </c>
      <c r="M70" s="536">
        <v>0.5</v>
      </c>
      <c r="N70" s="536">
        <v>95</v>
      </c>
      <c r="O70" s="536"/>
      <c r="P70" s="536"/>
      <c r="Q70" s="536"/>
      <c r="R70" s="536"/>
      <c r="S70" s="536"/>
      <c r="T70" s="536"/>
      <c r="U70" s="536"/>
      <c r="V70" s="536"/>
      <c r="W70" s="540">
        <f t="shared" si="3"/>
        <v>0</v>
      </c>
      <c r="X70" s="536"/>
      <c r="Y70" s="536"/>
      <c r="Z70" s="536"/>
      <c r="AA70" s="536"/>
      <c r="AB70" s="536"/>
      <c r="AC70" s="536"/>
      <c r="AD70" s="536" t="s">
        <v>560</v>
      </c>
    </row>
    <row r="71" spans="1:30" s="519" customFormat="1" ht="39.75" hidden="1" customHeight="1" thickBot="1">
      <c r="A71" s="517">
        <v>58</v>
      </c>
      <c r="B71" s="534" t="s">
        <v>566</v>
      </c>
      <c r="C71" s="534" t="s">
        <v>433</v>
      </c>
      <c r="D71" s="535" t="s">
        <v>337</v>
      </c>
      <c r="E71" s="536" t="s">
        <v>96</v>
      </c>
      <c r="F71" s="536">
        <v>4</v>
      </c>
      <c r="G71" s="535"/>
      <c r="H71" s="528"/>
      <c r="I71" s="529">
        <v>0.25</v>
      </c>
      <c r="J71" s="538">
        <v>13873.98</v>
      </c>
      <c r="K71" s="536">
        <v>0.25</v>
      </c>
      <c r="L71" s="539">
        <v>13870</v>
      </c>
      <c r="M71" s="536">
        <v>0.25</v>
      </c>
      <c r="N71" s="536">
        <v>97</v>
      </c>
      <c r="O71" s="536"/>
      <c r="P71" s="536"/>
      <c r="Q71" s="536"/>
      <c r="R71" s="536"/>
      <c r="S71" s="536"/>
      <c r="T71" s="536"/>
      <c r="U71" s="536"/>
      <c r="V71" s="536"/>
      <c r="W71" s="540">
        <f t="shared" si="3"/>
        <v>0</v>
      </c>
      <c r="X71" s="536"/>
      <c r="Y71" s="536"/>
      <c r="Z71" s="536"/>
      <c r="AA71" s="536"/>
      <c r="AB71" s="536"/>
      <c r="AC71" s="536"/>
      <c r="AD71" s="536" t="s">
        <v>560</v>
      </c>
    </row>
    <row r="72" spans="1:30" s="519" customFormat="1" ht="39.75" hidden="1" customHeight="1" thickBot="1">
      <c r="A72" s="517">
        <v>59</v>
      </c>
      <c r="B72" s="534" t="s">
        <v>371</v>
      </c>
      <c r="C72" s="534" t="s">
        <v>372</v>
      </c>
      <c r="D72" s="535" t="s">
        <v>373</v>
      </c>
      <c r="E72" s="536" t="s">
        <v>96</v>
      </c>
      <c r="F72" s="536">
        <v>4</v>
      </c>
      <c r="G72" s="535"/>
      <c r="H72" s="528">
        <f>24079.35 +
29575.46</f>
        <v>53654.81</v>
      </c>
      <c r="I72" s="529">
        <v>1</v>
      </c>
      <c r="J72" s="538">
        <v>53654.8</v>
      </c>
      <c r="K72" s="536">
        <v>1</v>
      </c>
      <c r="L72" s="539">
        <v>53640</v>
      </c>
      <c r="M72" s="536">
        <v>1</v>
      </c>
      <c r="N72" s="536">
        <v>92</v>
      </c>
      <c r="O72" s="536"/>
      <c r="P72" s="536"/>
      <c r="Q72" s="536"/>
      <c r="R72" s="536"/>
      <c r="S72" s="536"/>
      <c r="T72" s="536"/>
      <c r="U72" s="536"/>
      <c r="V72" s="536"/>
      <c r="W72" s="540">
        <f t="shared" si="3"/>
        <v>0</v>
      </c>
      <c r="X72" s="536"/>
      <c r="Y72" s="536"/>
      <c r="Z72" s="536"/>
      <c r="AA72" s="536"/>
      <c r="AB72" s="536"/>
      <c r="AC72" s="536"/>
      <c r="AD72" s="536" t="s">
        <v>560</v>
      </c>
    </row>
    <row r="73" spans="1:30" s="519" customFormat="1" ht="39.950000000000003" hidden="1" customHeight="1" thickBot="1">
      <c r="A73" s="517">
        <v>60</v>
      </c>
      <c r="B73" s="534" t="s">
        <v>6</v>
      </c>
      <c r="C73" s="534" t="s">
        <v>374</v>
      </c>
      <c r="D73" s="535" t="s">
        <v>375</v>
      </c>
      <c r="E73" s="536" t="s">
        <v>15</v>
      </c>
      <c r="F73" s="536">
        <v>4</v>
      </c>
      <c r="G73" s="535"/>
      <c r="H73" s="528">
        <v>47182.78</v>
      </c>
      <c r="I73" s="529">
        <v>1</v>
      </c>
      <c r="J73" s="538">
        <v>46506.46</v>
      </c>
      <c r="K73" s="536">
        <v>1</v>
      </c>
      <c r="L73" s="539">
        <v>36760</v>
      </c>
      <c r="M73" s="536">
        <v>0.75</v>
      </c>
      <c r="N73" s="536">
        <v>99</v>
      </c>
      <c r="O73" s="536"/>
      <c r="P73" s="536"/>
      <c r="Q73" s="536"/>
      <c r="R73" s="536"/>
      <c r="S73" s="536"/>
      <c r="T73" s="536"/>
      <c r="U73" s="536"/>
      <c r="V73" s="536"/>
      <c r="W73" s="540">
        <f t="shared" si="3"/>
        <v>0</v>
      </c>
      <c r="X73" s="536"/>
      <c r="Y73" s="536"/>
      <c r="Z73" s="536"/>
      <c r="AA73" s="536"/>
      <c r="AB73" s="536"/>
      <c r="AC73" s="536"/>
      <c r="AD73" s="536" t="s">
        <v>560</v>
      </c>
    </row>
    <row r="74" spans="1:30" s="519" customFormat="1" ht="39.950000000000003" hidden="1" customHeight="1" thickBot="1">
      <c r="A74" s="517">
        <v>61</v>
      </c>
      <c r="B74" s="534" t="s">
        <v>486</v>
      </c>
      <c r="C74" s="534" t="s">
        <v>376</v>
      </c>
      <c r="D74" s="535" t="s">
        <v>377</v>
      </c>
      <c r="E74" s="536" t="s">
        <v>15</v>
      </c>
      <c r="F74" s="536">
        <v>4</v>
      </c>
      <c r="G74" s="535"/>
      <c r="H74" s="528">
        <v>20650.87</v>
      </c>
      <c r="I74" s="529">
        <v>0.5</v>
      </c>
      <c r="J74" s="538">
        <v>32889.379999999997</v>
      </c>
      <c r="K74" s="536">
        <v>0.75</v>
      </c>
      <c r="L74" s="539">
        <v>0</v>
      </c>
      <c r="M74" s="536">
        <v>0</v>
      </c>
      <c r="N74" s="536">
        <v>72</v>
      </c>
      <c r="O74" s="542"/>
      <c r="P74" s="536"/>
      <c r="Q74" s="536"/>
      <c r="R74" s="536"/>
      <c r="S74" s="536"/>
      <c r="T74" s="536"/>
      <c r="U74" s="536"/>
      <c r="V74" s="536"/>
      <c r="W74" s="540">
        <f t="shared" si="3"/>
        <v>0</v>
      </c>
      <c r="X74" s="536"/>
      <c r="Y74" s="536"/>
      <c r="Z74" s="536"/>
      <c r="AA74" s="536"/>
      <c r="AB74" s="536"/>
      <c r="AC74" s="536"/>
      <c r="AD74" s="536"/>
    </row>
    <row r="75" spans="1:30" s="519" customFormat="1" ht="39.950000000000003" hidden="1" customHeight="1" thickBot="1">
      <c r="A75" s="517">
        <v>62</v>
      </c>
      <c r="B75" s="534" t="s">
        <v>567</v>
      </c>
      <c r="C75" s="534" t="s">
        <v>414</v>
      </c>
      <c r="D75" s="535" t="s">
        <v>415</v>
      </c>
      <c r="E75" s="536" t="s">
        <v>15</v>
      </c>
      <c r="F75" s="536">
        <v>4</v>
      </c>
      <c r="G75" s="535"/>
      <c r="H75" s="528"/>
      <c r="I75" s="529"/>
      <c r="J75" s="538">
        <v>43765.11</v>
      </c>
      <c r="K75" s="536">
        <v>1</v>
      </c>
      <c r="L75" s="539">
        <v>25860</v>
      </c>
      <c r="M75" s="536">
        <v>0.5</v>
      </c>
      <c r="N75" s="536">
        <v>93</v>
      </c>
      <c r="O75" s="542"/>
      <c r="P75" s="536"/>
      <c r="Q75" s="536"/>
      <c r="R75" s="536"/>
      <c r="S75" s="536"/>
      <c r="T75" s="536"/>
      <c r="U75" s="536"/>
      <c r="V75" s="536"/>
      <c r="W75" s="540">
        <f t="shared" si="3"/>
        <v>0</v>
      </c>
      <c r="X75" s="536"/>
      <c r="Y75" s="536"/>
      <c r="Z75" s="536"/>
      <c r="AA75" s="536"/>
      <c r="AB75" s="536"/>
      <c r="AC75" s="536"/>
      <c r="AD75" s="536" t="s">
        <v>560</v>
      </c>
    </row>
    <row r="76" spans="1:30" s="519" customFormat="1" ht="39.950000000000003" hidden="1" customHeight="1" thickBot="1">
      <c r="A76" s="517">
        <v>63</v>
      </c>
      <c r="B76" s="534" t="s">
        <v>565</v>
      </c>
      <c r="C76" s="534" t="s">
        <v>423</v>
      </c>
      <c r="D76" s="535" t="s">
        <v>424</v>
      </c>
      <c r="E76" s="536" t="s">
        <v>15</v>
      </c>
      <c r="F76" s="536">
        <v>4</v>
      </c>
      <c r="G76" s="535"/>
      <c r="H76" s="528"/>
      <c r="I76" s="529"/>
      <c r="J76" s="538">
        <v>12906.87</v>
      </c>
      <c r="K76" s="536">
        <v>0.25</v>
      </c>
      <c r="L76" s="539">
        <v>12900</v>
      </c>
      <c r="M76" s="536">
        <v>0.25</v>
      </c>
      <c r="N76" s="536">
        <v>90</v>
      </c>
      <c r="O76" s="542"/>
      <c r="P76" s="536"/>
      <c r="Q76" s="536"/>
      <c r="R76" s="536"/>
      <c r="S76" s="536"/>
      <c r="T76" s="536"/>
      <c r="U76" s="536"/>
      <c r="V76" s="536"/>
      <c r="W76" s="540">
        <f t="shared" si="3"/>
        <v>0</v>
      </c>
      <c r="X76" s="536"/>
      <c r="Y76" s="536"/>
      <c r="Z76" s="536"/>
      <c r="AA76" s="536"/>
      <c r="AB76" s="536"/>
      <c r="AC76" s="536"/>
      <c r="AD76" s="536" t="s">
        <v>560</v>
      </c>
    </row>
    <row r="77" spans="1:30" s="519" customFormat="1" ht="39.950000000000003" hidden="1" customHeight="1" thickBot="1">
      <c r="A77" s="517">
        <v>64</v>
      </c>
      <c r="B77" s="534" t="s">
        <v>154</v>
      </c>
      <c r="C77" s="534" t="s">
        <v>326</v>
      </c>
      <c r="D77" s="535" t="s">
        <v>327</v>
      </c>
      <c r="E77" s="536" t="s">
        <v>20</v>
      </c>
      <c r="F77" s="536">
        <v>4</v>
      </c>
      <c r="G77" s="535"/>
      <c r="H77" s="528">
        <v>8800</v>
      </c>
      <c r="I77" s="529">
        <v>0</v>
      </c>
      <c r="J77" s="538">
        <v>7000</v>
      </c>
      <c r="K77" s="536">
        <v>0</v>
      </c>
      <c r="L77" s="539">
        <v>7000</v>
      </c>
      <c r="M77" s="536">
        <v>0</v>
      </c>
      <c r="N77" s="536">
        <v>95</v>
      </c>
      <c r="O77" s="542"/>
      <c r="P77" s="536"/>
      <c r="Q77" s="536"/>
      <c r="R77" s="536"/>
      <c r="S77" s="536"/>
      <c r="T77" s="536"/>
      <c r="U77" s="536"/>
      <c r="V77" s="536"/>
      <c r="W77" s="540">
        <f t="shared" si="3"/>
        <v>0</v>
      </c>
      <c r="X77" s="536"/>
      <c r="Y77" s="536"/>
      <c r="Z77" s="536"/>
      <c r="AA77" s="536"/>
      <c r="AB77" s="536"/>
      <c r="AC77" s="536"/>
      <c r="AD77" s="536"/>
    </row>
    <row r="78" spans="1:30" s="519" customFormat="1" ht="39.950000000000003" hidden="1" customHeight="1" thickBot="1">
      <c r="A78" s="517">
        <v>65</v>
      </c>
      <c r="B78" s="534" t="s">
        <v>328</v>
      </c>
      <c r="C78" s="534" t="s">
        <v>329</v>
      </c>
      <c r="D78" s="535" t="s">
        <v>330</v>
      </c>
      <c r="E78" s="536" t="s">
        <v>20</v>
      </c>
      <c r="F78" s="536">
        <v>4</v>
      </c>
      <c r="G78" s="535"/>
      <c r="H78" s="528"/>
      <c r="I78" s="529"/>
      <c r="J78" s="538">
        <v>3150</v>
      </c>
      <c r="K78" s="536">
        <v>0.25</v>
      </c>
      <c r="L78" s="539">
        <v>3150</v>
      </c>
      <c r="M78" s="536"/>
      <c r="N78" s="536">
        <v>77</v>
      </c>
      <c r="O78" s="542"/>
      <c r="P78" s="536"/>
      <c r="Q78" s="536"/>
      <c r="R78" s="536"/>
      <c r="S78" s="536"/>
      <c r="T78" s="536"/>
      <c r="U78" s="536"/>
      <c r="V78" s="536"/>
      <c r="W78" s="540">
        <f t="shared" si="3"/>
        <v>0</v>
      </c>
      <c r="X78" s="536"/>
      <c r="Y78" s="536"/>
      <c r="Z78" s="536"/>
      <c r="AA78" s="536"/>
      <c r="AB78" s="536"/>
      <c r="AC78" s="536"/>
      <c r="AD78" s="536" t="s">
        <v>560</v>
      </c>
    </row>
    <row r="79" spans="1:30" s="519" customFormat="1" ht="39.950000000000003" hidden="1" customHeight="1" thickBot="1">
      <c r="A79" s="517">
        <v>66</v>
      </c>
      <c r="B79" s="534" t="s">
        <v>6</v>
      </c>
      <c r="C79" s="534" t="s">
        <v>378</v>
      </c>
      <c r="D79" s="535" t="s">
        <v>379</v>
      </c>
      <c r="E79" s="536" t="s">
        <v>20</v>
      </c>
      <c r="F79" s="536">
        <v>4</v>
      </c>
      <c r="G79" s="535"/>
      <c r="H79" s="528">
        <v>22913.5</v>
      </c>
      <c r="I79" s="529">
        <v>0.5</v>
      </c>
      <c r="J79" s="538">
        <v>20865.66</v>
      </c>
      <c r="K79" s="536">
        <v>0.5</v>
      </c>
      <c r="L79" s="539">
        <v>20850</v>
      </c>
      <c r="M79" s="536">
        <v>0.5</v>
      </c>
      <c r="N79" s="536">
        <v>98</v>
      </c>
      <c r="O79" s="542"/>
      <c r="P79" s="536"/>
      <c r="Q79" s="536"/>
      <c r="R79" s="536"/>
      <c r="S79" s="536"/>
      <c r="T79" s="536"/>
      <c r="U79" s="536"/>
      <c r="V79" s="536"/>
      <c r="W79" s="540">
        <f t="shared" si="3"/>
        <v>0</v>
      </c>
      <c r="X79" s="536"/>
      <c r="Y79" s="536"/>
      <c r="Z79" s="536"/>
      <c r="AA79" s="536"/>
      <c r="AB79" s="536"/>
      <c r="AC79" s="536"/>
      <c r="AD79" s="536" t="s">
        <v>560</v>
      </c>
    </row>
    <row r="80" spans="1:30" s="414" customFormat="1" ht="39.950000000000003" hidden="1" customHeight="1" thickBot="1">
      <c r="A80" s="406">
        <v>70</v>
      </c>
      <c r="B80" s="407" t="s">
        <v>231</v>
      </c>
      <c r="C80" s="407" t="s">
        <v>512</v>
      </c>
      <c r="D80" s="407"/>
      <c r="E80" s="406" t="s">
        <v>16</v>
      </c>
      <c r="F80" s="406">
        <v>4</v>
      </c>
      <c r="G80" s="406" t="s">
        <v>524</v>
      </c>
      <c r="H80" s="528">
        <v>52090</v>
      </c>
      <c r="I80" s="530">
        <v>0.8</v>
      </c>
      <c r="J80" s="409">
        <v>55278</v>
      </c>
      <c r="K80" s="413">
        <v>0.8</v>
      </c>
      <c r="L80" s="413">
        <v>55275</v>
      </c>
      <c r="M80" s="412">
        <v>0.8</v>
      </c>
      <c r="N80" s="474">
        <v>86</v>
      </c>
      <c r="O80" s="426"/>
      <c r="P80" s="408"/>
      <c r="Q80" s="409"/>
      <c r="R80" s="409"/>
      <c r="S80" s="409"/>
      <c r="T80" s="409"/>
      <c r="U80" s="409"/>
      <c r="V80" s="409"/>
      <c r="W80" s="410">
        <f t="shared" si="3"/>
        <v>0</v>
      </c>
      <c r="X80" s="406"/>
      <c r="Y80" s="406"/>
      <c r="Z80" s="411"/>
      <c r="AA80" s="411"/>
      <c r="AB80" s="412"/>
      <c r="AC80" s="406"/>
      <c r="AD80" s="413"/>
    </row>
    <row r="81" spans="1:30" s="414" customFormat="1" ht="39.950000000000003" hidden="1" customHeight="1" thickBot="1">
      <c r="A81" s="406">
        <v>71</v>
      </c>
      <c r="B81" s="407" t="s">
        <v>564</v>
      </c>
      <c r="C81" s="407" t="s">
        <v>499</v>
      </c>
      <c r="D81" s="407"/>
      <c r="E81" s="406" t="s">
        <v>16</v>
      </c>
      <c r="F81" s="406">
        <v>4</v>
      </c>
      <c r="G81" s="406" t="s">
        <v>524</v>
      </c>
      <c r="H81" s="528">
        <v>49230</v>
      </c>
      <c r="I81" s="530">
        <v>0.5</v>
      </c>
      <c r="J81" s="409">
        <v>49381</v>
      </c>
      <c r="K81" s="413">
        <v>0.75</v>
      </c>
      <c r="L81" s="413">
        <v>30000</v>
      </c>
      <c r="M81" s="412">
        <v>0.5</v>
      </c>
      <c r="N81" s="474">
        <v>91</v>
      </c>
      <c r="O81" s="426"/>
      <c r="P81" s="408"/>
      <c r="Q81" s="409"/>
      <c r="R81" s="409"/>
      <c r="S81" s="409"/>
      <c r="T81" s="409"/>
      <c r="U81" s="409"/>
      <c r="V81" s="409"/>
      <c r="W81" s="410">
        <f t="shared" si="3"/>
        <v>0</v>
      </c>
      <c r="X81" s="406"/>
      <c r="Y81" s="406"/>
      <c r="Z81" s="411"/>
      <c r="AA81" s="411"/>
      <c r="AB81" s="412"/>
      <c r="AC81" s="406"/>
      <c r="AD81" s="413"/>
    </row>
    <row r="82" spans="1:30" s="414" customFormat="1" ht="39.950000000000003" hidden="1" customHeight="1" thickBot="1">
      <c r="A82" s="406">
        <v>72</v>
      </c>
      <c r="B82" s="407" t="s">
        <v>564</v>
      </c>
      <c r="C82" s="407" t="s">
        <v>500</v>
      </c>
      <c r="D82" s="407"/>
      <c r="E82" s="406" t="s">
        <v>16</v>
      </c>
      <c r="F82" s="406">
        <v>4</v>
      </c>
      <c r="G82" s="406" t="s">
        <v>524</v>
      </c>
      <c r="H82" s="528" t="s">
        <v>545</v>
      </c>
      <c r="I82" s="530">
        <v>1</v>
      </c>
      <c r="J82" s="409">
        <v>72207</v>
      </c>
      <c r="K82" s="413">
        <v>1</v>
      </c>
      <c r="L82" s="413">
        <v>50655</v>
      </c>
      <c r="M82" s="412">
        <v>1</v>
      </c>
      <c r="N82" s="474">
        <v>91</v>
      </c>
      <c r="O82" s="426"/>
      <c r="P82" s="408"/>
      <c r="Q82" s="409"/>
      <c r="R82" s="409"/>
      <c r="S82" s="409"/>
      <c r="T82" s="409"/>
      <c r="U82" s="409"/>
      <c r="V82" s="409"/>
      <c r="W82" s="410">
        <f t="shared" si="3"/>
        <v>0</v>
      </c>
      <c r="X82" s="406"/>
      <c r="Y82" s="406"/>
      <c r="Z82" s="411"/>
      <c r="AA82" s="411"/>
      <c r="AB82" s="412"/>
      <c r="AC82" s="406"/>
      <c r="AD82" s="413"/>
    </row>
    <row r="83" spans="1:30" s="414" customFormat="1" ht="39.950000000000003" hidden="1" customHeight="1" thickBot="1">
      <c r="A83" s="406">
        <v>73</v>
      </c>
      <c r="B83" s="407" t="s">
        <v>6</v>
      </c>
      <c r="C83" s="407" t="s">
        <v>437</v>
      </c>
      <c r="D83" s="407"/>
      <c r="E83" s="406" t="s">
        <v>16</v>
      </c>
      <c r="F83" s="406">
        <v>4</v>
      </c>
      <c r="G83" s="406" t="s">
        <v>524</v>
      </c>
      <c r="H83" s="528" t="s">
        <v>538</v>
      </c>
      <c r="I83" s="530">
        <v>1</v>
      </c>
      <c r="J83" s="409">
        <v>64002</v>
      </c>
      <c r="K83" s="475">
        <v>1</v>
      </c>
      <c r="L83" s="413">
        <v>64000</v>
      </c>
      <c r="M83" s="412">
        <v>1</v>
      </c>
      <c r="N83" s="474">
        <v>95</v>
      </c>
      <c r="O83" s="426"/>
      <c r="P83" s="408"/>
      <c r="Q83" s="409"/>
      <c r="R83" s="409"/>
      <c r="S83" s="409"/>
      <c r="T83" s="409"/>
      <c r="U83" s="409"/>
      <c r="V83" s="409"/>
      <c r="W83" s="410">
        <f t="shared" si="3"/>
        <v>0</v>
      </c>
      <c r="X83" s="406"/>
      <c r="Y83" s="406"/>
      <c r="Z83" s="411"/>
      <c r="AA83" s="411"/>
      <c r="AB83" s="412"/>
      <c r="AC83" s="406"/>
      <c r="AD83" s="413"/>
    </row>
    <row r="84" spans="1:30" s="414" customFormat="1" ht="39.950000000000003" hidden="1" customHeight="1" thickBot="1">
      <c r="A84" s="406">
        <v>74</v>
      </c>
      <c r="B84" s="407" t="s">
        <v>6</v>
      </c>
      <c r="C84" s="407" t="s">
        <v>438</v>
      </c>
      <c r="D84" s="407"/>
      <c r="E84" s="406" t="s">
        <v>17</v>
      </c>
      <c r="F84" s="406">
        <v>4</v>
      </c>
      <c r="G84" s="406" t="s">
        <v>524</v>
      </c>
      <c r="H84" s="528">
        <v>22250</v>
      </c>
      <c r="I84" s="530">
        <v>0.5</v>
      </c>
      <c r="J84" s="409">
        <v>23927</v>
      </c>
      <c r="K84" s="476">
        <v>0.5</v>
      </c>
      <c r="L84" s="413">
        <v>23925</v>
      </c>
      <c r="M84" s="412">
        <v>0.5</v>
      </c>
      <c r="N84" s="474">
        <v>95</v>
      </c>
      <c r="O84" s="426"/>
      <c r="P84" s="408"/>
      <c r="Q84" s="409"/>
      <c r="R84" s="409"/>
      <c r="S84" s="409"/>
      <c r="T84" s="409"/>
      <c r="U84" s="409"/>
      <c r="V84" s="409"/>
      <c r="W84" s="410">
        <f t="shared" si="3"/>
        <v>0</v>
      </c>
      <c r="X84" s="406"/>
      <c r="Y84" s="406"/>
      <c r="Z84" s="411"/>
      <c r="AA84" s="411"/>
      <c r="AB84" s="412"/>
      <c r="AC84" s="406"/>
      <c r="AD84" s="413"/>
    </row>
    <row r="85" spans="1:30" s="414" customFormat="1" ht="39.950000000000003" hidden="1" customHeight="1" thickBot="1">
      <c r="A85" s="406">
        <v>75</v>
      </c>
      <c r="B85" s="407" t="s">
        <v>564</v>
      </c>
      <c r="C85" s="407" t="s">
        <v>499</v>
      </c>
      <c r="D85" s="407"/>
      <c r="E85" s="406" t="s">
        <v>17</v>
      </c>
      <c r="F85" s="406">
        <v>4</v>
      </c>
      <c r="G85" s="406" t="s">
        <v>524</v>
      </c>
      <c r="H85" s="528"/>
      <c r="I85" s="530"/>
      <c r="J85" s="409">
        <v>33173</v>
      </c>
      <c r="K85" s="413">
        <v>0.25</v>
      </c>
      <c r="L85" s="413">
        <v>11700</v>
      </c>
      <c r="M85" s="412">
        <v>0.25</v>
      </c>
      <c r="N85" s="474">
        <v>90</v>
      </c>
      <c r="O85" s="426"/>
      <c r="P85" s="408"/>
      <c r="Q85" s="409"/>
      <c r="R85" s="409"/>
      <c r="S85" s="409"/>
      <c r="T85" s="409"/>
      <c r="U85" s="409"/>
      <c r="V85" s="409"/>
      <c r="W85" s="410">
        <f t="shared" si="3"/>
        <v>0</v>
      </c>
      <c r="X85" s="406"/>
      <c r="Y85" s="406"/>
      <c r="Z85" s="411"/>
      <c r="AA85" s="411"/>
      <c r="AB85" s="412"/>
      <c r="AC85" s="406"/>
      <c r="AD85" s="413"/>
    </row>
    <row r="86" spans="1:30" s="414" customFormat="1" ht="39.950000000000003" hidden="1" customHeight="1" thickBot="1">
      <c r="A86" s="406">
        <v>76</v>
      </c>
      <c r="B86" s="407" t="s">
        <v>231</v>
      </c>
      <c r="C86" s="407" t="s">
        <v>494</v>
      </c>
      <c r="D86" s="407"/>
      <c r="E86" s="406" t="s">
        <v>17</v>
      </c>
      <c r="F86" s="406">
        <v>4</v>
      </c>
      <c r="G86" s="406" t="s">
        <v>524</v>
      </c>
      <c r="H86" s="528">
        <v>13180</v>
      </c>
      <c r="I86" s="530">
        <v>0.2</v>
      </c>
      <c r="J86" s="409">
        <v>13741</v>
      </c>
      <c r="K86" s="413">
        <v>0.2</v>
      </c>
      <c r="L86" s="413">
        <v>13740</v>
      </c>
      <c r="M86" s="412">
        <v>0.2</v>
      </c>
      <c r="N86" s="474">
        <v>89</v>
      </c>
      <c r="O86" s="426"/>
      <c r="P86" s="408"/>
      <c r="Q86" s="409"/>
      <c r="R86" s="409"/>
      <c r="S86" s="409"/>
      <c r="T86" s="409"/>
      <c r="U86" s="409"/>
      <c r="V86" s="409"/>
      <c r="W86" s="410">
        <f t="shared" si="3"/>
        <v>0</v>
      </c>
      <c r="X86" s="406"/>
      <c r="Y86" s="406"/>
      <c r="Z86" s="411"/>
      <c r="AA86" s="411"/>
      <c r="AB86" s="412"/>
      <c r="AC86" s="406"/>
      <c r="AD86" s="413"/>
    </row>
    <row r="87" spans="1:30" s="414" customFormat="1" ht="39.950000000000003" hidden="1" customHeight="1" thickBot="1">
      <c r="A87" s="406">
        <v>68</v>
      </c>
      <c r="B87" s="407" t="s">
        <v>564</v>
      </c>
      <c r="C87" s="407" t="s">
        <v>499</v>
      </c>
      <c r="D87" s="407"/>
      <c r="E87" s="406" t="s">
        <v>67</v>
      </c>
      <c r="F87" s="406">
        <v>4</v>
      </c>
      <c r="G87" s="406" t="s">
        <v>522</v>
      </c>
      <c r="H87" s="528">
        <v>32830</v>
      </c>
      <c r="I87" s="530">
        <v>0.5</v>
      </c>
      <c r="J87" s="409">
        <v>41867</v>
      </c>
      <c r="K87" s="413">
        <v>0.5</v>
      </c>
      <c r="L87" s="413">
        <v>41867</v>
      </c>
      <c r="M87" s="412">
        <v>0.5</v>
      </c>
      <c r="N87" s="474">
        <v>90</v>
      </c>
      <c r="O87" s="426"/>
      <c r="P87" s="408"/>
      <c r="Q87" s="409"/>
      <c r="R87" s="409"/>
      <c r="S87" s="409"/>
      <c r="T87" s="409"/>
      <c r="U87" s="409"/>
      <c r="V87" s="409"/>
      <c r="W87" s="410">
        <f>SUM(S87:V87)</f>
        <v>0</v>
      </c>
      <c r="X87" s="406"/>
      <c r="Y87" s="406"/>
      <c r="Z87" s="411"/>
      <c r="AA87" s="411"/>
      <c r="AB87" s="412"/>
      <c r="AC87" s="406"/>
      <c r="AD87" s="413"/>
    </row>
    <row r="88" spans="1:30" s="414" customFormat="1" ht="39.950000000000003" hidden="1" customHeight="1" thickBot="1">
      <c r="A88" s="406">
        <v>69</v>
      </c>
      <c r="B88" s="407" t="s">
        <v>480</v>
      </c>
      <c r="C88" s="407" t="s">
        <v>449</v>
      </c>
      <c r="D88" s="407"/>
      <c r="E88" s="406" t="s">
        <v>67</v>
      </c>
      <c r="F88" s="406">
        <v>4</v>
      </c>
      <c r="G88" s="406" t="s">
        <v>522</v>
      </c>
      <c r="H88" s="528">
        <v>25840</v>
      </c>
      <c r="I88" s="530">
        <v>0.5</v>
      </c>
      <c r="J88" s="409">
        <v>24876</v>
      </c>
      <c r="K88" s="476">
        <v>0.5</v>
      </c>
      <c r="L88" s="413">
        <v>24875</v>
      </c>
      <c r="M88" s="412">
        <v>0.5</v>
      </c>
      <c r="N88" s="474">
        <v>93</v>
      </c>
      <c r="O88" s="426"/>
      <c r="P88" s="408"/>
      <c r="Q88" s="409"/>
      <c r="R88" s="409"/>
      <c r="S88" s="409"/>
      <c r="T88" s="409"/>
      <c r="U88" s="409"/>
      <c r="V88" s="409"/>
      <c r="W88" s="410">
        <f>SUM(S88:V88)</f>
        <v>0</v>
      </c>
      <c r="X88" s="406"/>
      <c r="Y88" s="406"/>
      <c r="Z88" s="411"/>
      <c r="AA88" s="411"/>
      <c r="AB88" s="412"/>
      <c r="AC88" s="406"/>
      <c r="AD88" s="413"/>
    </row>
    <row r="89" spans="1:30" s="414" customFormat="1" ht="45.75" hidden="1" thickBot="1">
      <c r="A89" s="406">
        <v>67</v>
      </c>
      <c r="B89" s="407" t="s">
        <v>231</v>
      </c>
      <c r="C89" s="407" t="s">
        <v>493</v>
      </c>
      <c r="D89" s="407"/>
      <c r="E89" s="406" t="s">
        <v>492</v>
      </c>
      <c r="F89" s="406">
        <v>4</v>
      </c>
      <c r="G89" s="406" t="s">
        <v>523</v>
      </c>
      <c r="H89" s="528">
        <v>14090</v>
      </c>
      <c r="I89" s="530">
        <v>0.25</v>
      </c>
      <c r="J89" s="409">
        <v>17632</v>
      </c>
      <c r="K89" s="413">
        <v>0.25</v>
      </c>
      <c r="L89" s="413">
        <v>17070</v>
      </c>
      <c r="M89" s="412">
        <v>0.25</v>
      </c>
      <c r="N89" s="474">
        <v>87</v>
      </c>
      <c r="O89" s="426"/>
      <c r="P89" s="408"/>
      <c r="Q89" s="409"/>
      <c r="R89" s="409"/>
      <c r="S89" s="409"/>
      <c r="T89" s="409"/>
      <c r="U89" s="409"/>
      <c r="V89" s="409"/>
      <c r="W89" s="410">
        <f>SUM(S89:V89)</f>
        <v>0</v>
      </c>
      <c r="X89" s="406"/>
      <c r="Y89" s="406"/>
      <c r="Z89" s="411"/>
      <c r="AA89" s="411"/>
      <c r="AB89" s="412"/>
      <c r="AC89" s="406"/>
      <c r="AD89" s="413"/>
    </row>
    <row r="90" spans="1:30" s="414" customFormat="1" ht="39.75" hidden="1" customHeight="1" thickBot="1">
      <c r="A90" s="406">
        <v>55</v>
      </c>
      <c r="B90" s="407" t="s">
        <v>371</v>
      </c>
      <c r="C90" s="407" t="s">
        <v>471</v>
      </c>
      <c r="D90" s="407"/>
      <c r="E90" s="406" t="s">
        <v>14</v>
      </c>
      <c r="F90" s="406">
        <v>4</v>
      </c>
      <c r="G90" s="406" t="s">
        <v>523</v>
      </c>
      <c r="H90" s="528">
        <v>45270</v>
      </c>
      <c r="I90" s="528">
        <v>1</v>
      </c>
      <c r="J90" s="409">
        <v>47489</v>
      </c>
      <c r="K90" s="413">
        <v>1</v>
      </c>
      <c r="L90" s="413">
        <v>47485</v>
      </c>
      <c r="M90" s="412">
        <v>1</v>
      </c>
      <c r="N90" s="474">
        <v>94</v>
      </c>
      <c r="O90" s="408"/>
      <c r="P90" s="408"/>
      <c r="Q90" s="409"/>
      <c r="R90" s="409"/>
      <c r="S90" s="409"/>
      <c r="T90" s="409"/>
      <c r="U90" s="409"/>
      <c r="V90" s="409"/>
      <c r="W90" s="410">
        <f>SUM(S90:V90)</f>
        <v>0</v>
      </c>
      <c r="X90" s="406"/>
      <c r="Y90" s="406"/>
      <c r="Z90" s="411"/>
      <c r="AA90" s="411"/>
      <c r="AB90" s="412"/>
      <c r="AC90" s="406"/>
      <c r="AD90" s="413"/>
    </row>
    <row r="91" spans="1:30" s="414" customFormat="1" ht="39.950000000000003" customHeight="1">
      <c r="A91" s="492"/>
      <c r="B91" s="493"/>
      <c r="C91" s="493"/>
      <c r="D91" s="493"/>
      <c r="E91" s="492"/>
      <c r="F91" s="492"/>
      <c r="G91" s="492"/>
      <c r="H91" s="494" t="s">
        <v>515</v>
      </c>
      <c r="I91" s="495"/>
      <c r="J91" s="495" t="s">
        <v>530</v>
      </c>
      <c r="K91" s="494">
        <v>383000</v>
      </c>
      <c r="L91" s="499">
        <f>SUM(L80:L90)</f>
        <v>380592</v>
      </c>
      <c r="M91" s="496"/>
      <c r="N91" s="514">
        <f>SUM(K91-L91)</f>
        <v>2408</v>
      </c>
      <c r="O91" s="473"/>
      <c r="P91" s="473"/>
      <c r="Q91" s="495"/>
      <c r="R91" s="495"/>
      <c r="S91" s="495"/>
      <c r="T91" s="495"/>
      <c r="U91" s="495"/>
      <c r="V91" s="495"/>
      <c r="W91" s="497"/>
      <c r="X91" s="492"/>
      <c r="Y91" s="492"/>
      <c r="Z91" s="498"/>
      <c r="AA91" s="498"/>
      <c r="AB91" s="496"/>
      <c r="AC91" s="492"/>
      <c r="AD91" s="494"/>
    </row>
    <row r="92" spans="1:30" s="415" customFormat="1" ht="42.75" customHeight="1" thickBot="1">
      <c r="A92" s="483"/>
      <c r="B92" s="484"/>
      <c r="C92" s="485" t="s">
        <v>519</v>
      </c>
      <c r="D92" s="484"/>
      <c r="E92" s="483"/>
      <c r="F92" s="483"/>
      <c r="G92" s="483"/>
      <c r="H92" s="486"/>
      <c r="I92" s="487"/>
      <c r="J92" s="487"/>
      <c r="K92" s="486"/>
      <c r="L92" s="486"/>
      <c r="M92" s="487"/>
      <c r="N92" s="487"/>
      <c r="O92" s="488"/>
      <c r="P92" s="488"/>
      <c r="Q92" s="487"/>
      <c r="R92" s="487"/>
      <c r="S92" s="487"/>
      <c r="T92" s="487"/>
      <c r="U92" s="487"/>
      <c r="V92" s="487"/>
      <c r="W92" s="489"/>
      <c r="X92" s="483"/>
      <c r="Y92" s="483"/>
      <c r="Z92" s="490"/>
      <c r="AA92" s="490"/>
      <c r="AB92" s="491"/>
      <c r="AC92" s="483"/>
      <c r="AD92" s="486"/>
    </row>
    <row r="93" spans="1:30" s="424" customFormat="1" ht="60" hidden="1" customHeight="1" thickBot="1">
      <c r="A93" s="416" t="s">
        <v>0</v>
      </c>
      <c r="B93" s="404" t="s">
        <v>1</v>
      </c>
      <c r="C93" s="404" t="s">
        <v>296</v>
      </c>
      <c r="D93" s="417" t="s">
        <v>285</v>
      </c>
      <c r="E93" s="417" t="s">
        <v>9</v>
      </c>
      <c r="F93" s="417" t="s">
        <v>13</v>
      </c>
      <c r="G93" s="417" t="s">
        <v>297</v>
      </c>
      <c r="H93" s="418" t="s">
        <v>425</v>
      </c>
      <c r="I93" s="419" t="s">
        <v>426</v>
      </c>
      <c r="J93" s="420" t="s">
        <v>430</v>
      </c>
      <c r="K93" s="420" t="s">
        <v>315</v>
      </c>
      <c r="L93" s="421" t="s">
        <v>431</v>
      </c>
      <c r="M93" s="420" t="s">
        <v>427</v>
      </c>
      <c r="N93" s="420" t="s">
        <v>557</v>
      </c>
      <c r="O93" s="422" t="s">
        <v>555</v>
      </c>
      <c r="P93" s="423" t="s">
        <v>300</v>
      </c>
      <c r="Q93" s="417" t="s">
        <v>513</v>
      </c>
      <c r="R93" s="417" t="s">
        <v>514</v>
      </c>
      <c r="S93" s="417" t="s">
        <v>286</v>
      </c>
      <c r="T93" s="417" t="s">
        <v>287</v>
      </c>
      <c r="U93" s="417" t="s">
        <v>288</v>
      </c>
      <c r="V93" s="417" t="s">
        <v>289</v>
      </c>
      <c r="W93" s="417" t="s">
        <v>284</v>
      </c>
      <c r="X93" s="417" t="s">
        <v>292</v>
      </c>
      <c r="Y93" s="417" t="s">
        <v>293</v>
      </c>
      <c r="Z93" s="422" t="s">
        <v>290</v>
      </c>
      <c r="AA93" s="422" t="s">
        <v>291</v>
      </c>
      <c r="AB93" s="417" t="s">
        <v>429</v>
      </c>
      <c r="AC93" s="417" t="s">
        <v>295</v>
      </c>
      <c r="AD93" s="525" t="s">
        <v>559</v>
      </c>
    </row>
    <row r="94" spans="1:30" s="519" customFormat="1" ht="39.950000000000003" hidden="1" customHeight="1" thickBot="1">
      <c r="A94" s="517">
        <v>78</v>
      </c>
      <c r="B94" s="534" t="s">
        <v>568</v>
      </c>
      <c r="C94" s="534" t="s">
        <v>428</v>
      </c>
      <c r="D94" s="535" t="s">
        <v>338</v>
      </c>
      <c r="E94" s="536" t="s">
        <v>96</v>
      </c>
      <c r="F94" s="536">
        <v>5</v>
      </c>
      <c r="G94" s="535"/>
      <c r="H94" s="528">
        <v>5589.43</v>
      </c>
      <c r="I94" s="529">
        <v>0.15</v>
      </c>
      <c r="J94" s="538">
        <v>5410.24</v>
      </c>
      <c r="K94" s="536">
        <v>0.15</v>
      </c>
      <c r="L94" s="539">
        <v>5410</v>
      </c>
      <c r="M94" s="536">
        <v>0.15</v>
      </c>
      <c r="N94" s="536">
        <v>74</v>
      </c>
      <c r="O94" s="542"/>
      <c r="P94" s="536"/>
      <c r="Q94" s="536"/>
      <c r="R94" s="536"/>
      <c r="S94" s="536"/>
      <c r="T94" s="536"/>
      <c r="U94" s="536"/>
      <c r="V94" s="536"/>
      <c r="W94" s="540">
        <f t="shared" ref="W94:W101" si="4">SUM(S94:V94)</f>
        <v>0</v>
      </c>
      <c r="X94" s="536"/>
      <c r="Y94" s="536"/>
      <c r="Z94" s="536"/>
      <c r="AA94" s="536"/>
      <c r="AB94" s="536"/>
      <c r="AC94" s="536"/>
      <c r="AD94" s="536" t="s">
        <v>560</v>
      </c>
    </row>
    <row r="95" spans="1:30" s="519" customFormat="1" ht="39.950000000000003" hidden="1" customHeight="1" thickBot="1">
      <c r="A95" s="517">
        <v>79</v>
      </c>
      <c r="B95" s="534" t="s">
        <v>483</v>
      </c>
      <c r="C95" s="534" t="s">
        <v>309</v>
      </c>
      <c r="D95" s="535" t="s">
        <v>380</v>
      </c>
      <c r="E95" s="536" t="s">
        <v>96</v>
      </c>
      <c r="F95" s="536">
        <v>5</v>
      </c>
      <c r="G95" s="535"/>
      <c r="H95" s="528">
        <v>49727.87</v>
      </c>
      <c r="I95" s="529">
        <v>1</v>
      </c>
      <c r="J95" s="538">
        <v>52701.760000000002</v>
      </c>
      <c r="K95" s="536">
        <v>0.81</v>
      </c>
      <c r="L95" s="539">
        <v>34600</v>
      </c>
      <c r="M95" s="536">
        <v>0.5</v>
      </c>
      <c r="N95" s="536">
        <v>81</v>
      </c>
      <c r="O95" s="542"/>
      <c r="P95" s="536"/>
      <c r="Q95" s="536"/>
      <c r="R95" s="536"/>
      <c r="S95" s="536"/>
      <c r="T95" s="536"/>
      <c r="U95" s="536"/>
      <c r="V95" s="536"/>
      <c r="W95" s="540">
        <f t="shared" si="4"/>
        <v>0</v>
      </c>
      <c r="X95" s="536"/>
      <c r="Y95" s="536"/>
      <c r="Z95" s="536"/>
      <c r="AA95" s="536"/>
      <c r="AB95" s="536"/>
      <c r="AC95" s="536"/>
      <c r="AD95" s="536" t="s">
        <v>560</v>
      </c>
    </row>
    <row r="96" spans="1:30" s="519" customFormat="1" ht="39.950000000000003" hidden="1" customHeight="1" thickBot="1">
      <c r="A96" s="517">
        <v>80</v>
      </c>
      <c r="B96" s="534" t="s">
        <v>568</v>
      </c>
      <c r="C96" s="534" t="s">
        <v>334</v>
      </c>
      <c r="D96" s="535" t="s">
        <v>335</v>
      </c>
      <c r="E96" s="536" t="s">
        <v>20</v>
      </c>
      <c r="F96" s="536">
        <v>5</v>
      </c>
      <c r="G96" s="535"/>
      <c r="H96" s="528">
        <v>5589.43</v>
      </c>
      <c r="I96" s="529">
        <v>0.15</v>
      </c>
      <c r="J96" s="538">
        <v>5415.24</v>
      </c>
      <c r="K96" s="536">
        <v>0.15</v>
      </c>
      <c r="L96" s="539">
        <v>5410</v>
      </c>
      <c r="M96" s="536">
        <v>0.15</v>
      </c>
      <c r="N96" s="536">
        <v>75</v>
      </c>
      <c r="O96" s="542"/>
      <c r="P96" s="536"/>
      <c r="Q96" s="536"/>
      <c r="R96" s="536"/>
      <c r="S96" s="536"/>
      <c r="T96" s="536"/>
      <c r="U96" s="536"/>
      <c r="V96" s="536"/>
      <c r="W96" s="540">
        <f t="shared" si="4"/>
        <v>0</v>
      </c>
      <c r="X96" s="536"/>
      <c r="Y96" s="536"/>
      <c r="Z96" s="536"/>
      <c r="AA96" s="536"/>
      <c r="AB96" s="536"/>
      <c r="AC96" s="536"/>
      <c r="AD96" s="536" t="s">
        <v>560</v>
      </c>
    </row>
    <row r="97" spans="1:30" s="414" customFormat="1" ht="39.950000000000003" hidden="1" customHeight="1" thickBot="1">
      <c r="A97" s="406">
        <v>83</v>
      </c>
      <c r="B97" s="407" t="s">
        <v>484</v>
      </c>
      <c r="C97" s="407" t="s">
        <v>450</v>
      </c>
      <c r="D97" s="407"/>
      <c r="E97" s="406" t="s">
        <v>16</v>
      </c>
      <c r="F97" s="406">
        <v>5</v>
      </c>
      <c r="G97" s="406" t="s">
        <v>524</v>
      </c>
      <c r="H97" s="528">
        <v>15624</v>
      </c>
      <c r="I97" s="530">
        <v>0.25</v>
      </c>
      <c r="J97" s="409">
        <v>21299</v>
      </c>
      <c r="K97" s="413">
        <v>0.5</v>
      </c>
      <c r="L97" s="413">
        <v>21300</v>
      </c>
      <c r="M97" s="412">
        <v>0.5</v>
      </c>
      <c r="N97" s="474">
        <v>95</v>
      </c>
      <c r="O97" s="426"/>
      <c r="P97" s="408"/>
      <c r="Q97" s="409"/>
      <c r="R97" s="409"/>
      <c r="S97" s="409"/>
      <c r="T97" s="409"/>
      <c r="U97" s="409"/>
      <c r="V97" s="409"/>
      <c r="W97" s="410">
        <f>SUM(S97:V97)</f>
        <v>0</v>
      </c>
      <c r="X97" s="406"/>
      <c r="Y97" s="406"/>
      <c r="Z97" s="411"/>
      <c r="AA97" s="411"/>
      <c r="AB97" s="412"/>
      <c r="AC97" s="406"/>
      <c r="AD97" s="413"/>
    </row>
    <row r="98" spans="1:30" s="414" customFormat="1" ht="39.950000000000003" hidden="1" customHeight="1" thickBot="1">
      <c r="A98" s="406">
        <v>84</v>
      </c>
      <c r="B98" s="407" t="s">
        <v>484</v>
      </c>
      <c r="C98" s="407" t="s">
        <v>451</v>
      </c>
      <c r="D98" s="427"/>
      <c r="E98" s="406" t="s">
        <v>17</v>
      </c>
      <c r="F98" s="406">
        <v>5</v>
      </c>
      <c r="G98" s="406" t="s">
        <v>524</v>
      </c>
      <c r="H98" s="528">
        <v>11690</v>
      </c>
      <c r="I98" s="530">
        <v>0.25</v>
      </c>
      <c r="J98" s="409">
        <v>13135.9</v>
      </c>
      <c r="K98" s="413">
        <v>0.25</v>
      </c>
      <c r="L98" s="413">
        <v>13135</v>
      </c>
      <c r="M98" s="412">
        <v>0.25</v>
      </c>
      <c r="N98" s="474">
        <v>95</v>
      </c>
      <c r="O98" s="426"/>
      <c r="P98" s="408"/>
      <c r="Q98" s="409"/>
      <c r="R98" s="409"/>
      <c r="S98" s="409"/>
      <c r="T98" s="409"/>
      <c r="U98" s="409"/>
      <c r="V98" s="409"/>
      <c r="W98" s="410">
        <f>SUM(S98:V98)</f>
        <v>0</v>
      </c>
      <c r="X98" s="406"/>
      <c r="Y98" s="406"/>
      <c r="Z98" s="411"/>
      <c r="AA98" s="411"/>
      <c r="AB98" s="412"/>
      <c r="AC98" s="406"/>
      <c r="AD98" s="413"/>
    </row>
    <row r="99" spans="1:30" s="414" customFormat="1" ht="39.950000000000003" hidden="1" customHeight="1" thickBot="1">
      <c r="A99" s="406">
        <v>85</v>
      </c>
      <c r="B99" s="407" t="s">
        <v>474</v>
      </c>
      <c r="C99" s="407" t="s">
        <v>476</v>
      </c>
      <c r="D99" s="407"/>
      <c r="E99" s="406" t="s">
        <v>17</v>
      </c>
      <c r="F99" s="406">
        <v>5</v>
      </c>
      <c r="G99" s="406" t="s">
        <v>524</v>
      </c>
      <c r="H99" s="528">
        <v>20930</v>
      </c>
      <c r="I99" s="530">
        <v>0.5</v>
      </c>
      <c r="J99" s="409">
        <v>20184</v>
      </c>
      <c r="K99" s="413">
        <v>0.5</v>
      </c>
      <c r="L99" s="413">
        <v>20180</v>
      </c>
      <c r="M99" s="412">
        <v>0.5</v>
      </c>
      <c r="N99" s="474">
        <v>73</v>
      </c>
      <c r="O99" s="426"/>
      <c r="P99" s="408"/>
      <c r="Q99" s="409"/>
      <c r="R99" s="409"/>
      <c r="S99" s="409"/>
      <c r="T99" s="409"/>
      <c r="U99" s="409"/>
      <c r="V99" s="409"/>
      <c r="W99" s="410">
        <f>SUM(S99:V99)</f>
        <v>0</v>
      </c>
      <c r="X99" s="406"/>
      <c r="Y99" s="406"/>
      <c r="Z99" s="411"/>
      <c r="AA99" s="411"/>
      <c r="AB99" s="412"/>
      <c r="AC99" s="406"/>
      <c r="AD99" s="413"/>
    </row>
    <row r="100" spans="1:30" s="414" customFormat="1" ht="39.950000000000003" hidden="1" customHeight="1" thickBot="1">
      <c r="A100" s="406">
        <v>81</v>
      </c>
      <c r="B100" s="407" t="s">
        <v>371</v>
      </c>
      <c r="C100" s="407" t="s">
        <v>472</v>
      </c>
      <c r="D100" s="407"/>
      <c r="E100" s="406" t="s">
        <v>67</v>
      </c>
      <c r="F100" s="406">
        <v>5</v>
      </c>
      <c r="G100" s="406" t="s">
        <v>522</v>
      </c>
      <c r="H100" s="528">
        <v>24130</v>
      </c>
      <c r="I100" s="530">
        <v>0.5</v>
      </c>
      <c r="J100" s="409">
        <v>31496</v>
      </c>
      <c r="K100" s="413">
        <v>0.75</v>
      </c>
      <c r="L100" s="413">
        <v>22768</v>
      </c>
      <c r="M100" s="412">
        <v>0.6</v>
      </c>
      <c r="N100" s="474">
        <v>93</v>
      </c>
      <c r="O100" s="426"/>
      <c r="P100" s="408"/>
      <c r="Q100" s="409"/>
      <c r="R100" s="409"/>
      <c r="S100" s="409"/>
      <c r="T100" s="409"/>
      <c r="U100" s="409"/>
      <c r="V100" s="409"/>
      <c r="W100" s="410">
        <f t="shared" si="4"/>
        <v>0</v>
      </c>
      <c r="X100" s="406"/>
      <c r="Y100" s="406"/>
      <c r="Z100" s="411"/>
      <c r="AA100" s="411"/>
      <c r="AB100" s="412"/>
      <c r="AC100" s="406"/>
      <c r="AD100" s="413"/>
    </row>
    <row r="101" spans="1:30" s="414" customFormat="1" ht="39.950000000000003" hidden="1" customHeight="1" thickBot="1">
      <c r="A101" s="406">
        <v>82</v>
      </c>
      <c r="B101" s="407" t="s">
        <v>474</v>
      </c>
      <c r="C101" s="407" t="s">
        <v>475</v>
      </c>
      <c r="D101" s="407"/>
      <c r="E101" s="406" t="s">
        <v>67</v>
      </c>
      <c r="F101" s="406">
        <v>5</v>
      </c>
      <c r="G101" s="406" t="s">
        <v>522</v>
      </c>
      <c r="H101" s="528">
        <v>14110</v>
      </c>
      <c r="I101" s="530">
        <v>0.35</v>
      </c>
      <c r="J101" s="409">
        <v>14025</v>
      </c>
      <c r="K101" s="413">
        <v>0.35</v>
      </c>
      <c r="L101" s="413">
        <v>14025</v>
      </c>
      <c r="M101" s="412">
        <v>0.35</v>
      </c>
      <c r="N101" s="474">
        <v>70</v>
      </c>
      <c r="O101" s="426"/>
      <c r="P101" s="408"/>
      <c r="Q101" s="409"/>
      <c r="R101" s="409"/>
      <c r="S101" s="409"/>
      <c r="T101" s="409"/>
      <c r="U101" s="409"/>
      <c r="V101" s="409"/>
      <c r="W101" s="410">
        <f t="shared" si="4"/>
        <v>0</v>
      </c>
      <c r="X101" s="406"/>
      <c r="Y101" s="406"/>
      <c r="Z101" s="411"/>
      <c r="AA101" s="411"/>
      <c r="AB101" s="412"/>
      <c r="AC101" s="406"/>
      <c r="AD101" s="413"/>
    </row>
    <row r="102" spans="1:30" s="414" customFormat="1" ht="39.950000000000003" hidden="1" customHeight="1" thickBot="1">
      <c r="A102" s="406">
        <v>77</v>
      </c>
      <c r="B102" s="407" t="s">
        <v>484</v>
      </c>
      <c r="C102" s="407" t="s">
        <v>448</v>
      </c>
      <c r="D102" s="407"/>
      <c r="E102" s="406" t="s">
        <v>14</v>
      </c>
      <c r="F102" s="406">
        <v>5</v>
      </c>
      <c r="G102" s="406" t="s">
        <v>523</v>
      </c>
      <c r="H102" s="528">
        <v>11690</v>
      </c>
      <c r="I102" s="528">
        <v>0.25</v>
      </c>
      <c r="J102" s="409">
        <v>13007</v>
      </c>
      <c r="K102" s="413">
        <v>0.25</v>
      </c>
      <c r="L102" s="413">
        <v>13000</v>
      </c>
      <c r="M102" s="412">
        <v>0.25</v>
      </c>
      <c r="N102" s="474">
        <v>96</v>
      </c>
      <c r="O102" s="426"/>
      <c r="P102" s="408"/>
      <c r="Q102" s="409"/>
      <c r="R102" s="409"/>
      <c r="S102" s="409"/>
      <c r="T102" s="409"/>
      <c r="U102" s="409"/>
      <c r="V102" s="409"/>
      <c r="W102" s="410">
        <f>SUM(S102:V102)</f>
        <v>0</v>
      </c>
      <c r="X102" s="406"/>
      <c r="Y102" s="406"/>
      <c r="Z102" s="411"/>
      <c r="AA102" s="411"/>
      <c r="AB102" s="412"/>
      <c r="AC102" s="406"/>
      <c r="AD102" s="413"/>
    </row>
    <row r="103" spans="1:30" s="414" customFormat="1" ht="39.950000000000003" customHeight="1">
      <c r="A103" s="492"/>
      <c r="B103" s="493"/>
      <c r="C103" s="493"/>
      <c r="D103" s="493"/>
      <c r="E103" s="492"/>
      <c r="F103" s="492"/>
      <c r="G103" s="492"/>
      <c r="H103" s="494" t="s">
        <v>519</v>
      </c>
      <c r="I103" s="495"/>
      <c r="J103" s="495" t="s">
        <v>530</v>
      </c>
      <c r="K103" s="494">
        <v>102000</v>
      </c>
      <c r="L103" s="499">
        <f>SUM(L97:L102)</f>
        <v>104408</v>
      </c>
      <c r="M103" s="496"/>
      <c r="N103" s="514">
        <f>SUM(K103-L103)</f>
        <v>-2408</v>
      </c>
      <c r="O103" s="473"/>
      <c r="P103" s="473"/>
      <c r="Q103" s="495"/>
      <c r="R103" s="495"/>
      <c r="S103" s="495"/>
      <c r="T103" s="495"/>
      <c r="U103" s="495"/>
      <c r="V103" s="495"/>
      <c r="W103" s="497"/>
      <c r="X103" s="492"/>
      <c r="Y103" s="492"/>
      <c r="Z103" s="498"/>
      <c r="AA103" s="498"/>
      <c r="AB103" s="496"/>
      <c r="AC103" s="492"/>
      <c r="AD103" s="494"/>
    </row>
    <row r="104" spans="1:30" s="414" customFormat="1" ht="39.950000000000003" customHeight="1" thickBot="1">
      <c r="A104" s="429"/>
      <c r="B104" s="479"/>
      <c r="C104" s="479"/>
      <c r="D104" s="479"/>
      <c r="E104" s="429"/>
      <c r="F104" s="429"/>
      <c r="G104" s="429"/>
      <c r="H104" s="431"/>
      <c r="I104" s="433"/>
      <c r="J104" s="487"/>
      <c r="K104" s="486"/>
      <c r="L104" s="502"/>
      <c r="M104" s="491"/>
      <c r="N104" s="515"/>
      <c r="O104" s="434"/>
      <c r="P104" s="434"/>
      <c r="Q104" s="433"/>
      <c r="R104" s="433"/>
      <c r="S104" s="433"/>
      <c r="T104" s="433"/>
      <c r="U104" s="433"/>
      <c r="V104" s="433"/>
      <c r="W104" s="435"/>
      <c r="X104" s="429"/>
      <c r="Y104" s="429"/>
      <c r="Z104" s="436"/>
      <c r="AA104" s="436"/>
      <c r="AB104" s="432"/>
      <c r="AC104" s="429"/>
      <c r="AD104" s="431"/>
    </row>
    <row r="105" spans="1:30" s="415" customFormat="1" ht="25.5" customHeight="1" thickBot="1">
      <c r="A105" s="483"/>
      <c r="B105" s="484"/>
      <c r="C105" s="485" t="s">
        <v>520</v>
      </c>
      <c r="D105" s="484"/>
      <c r="E105" s="483"/>
      <c r="F105" s="483"/>
      <c r="G105" s="483"/>
      <c r="H105" s="486"/>
      <c r="I105" s="487"/>
      <c r="J105" s="487"/>
      <c r="K105" s="486"/>
      <c r="L105" s="486"/>
      <c r="M105" s="487"/>
      <c r="N105" s="487"/>
      <c r="O105" s="488"/>
      <c r="P105" s="488"/>
      <c r="Q105" s="487"/>
      <c r="R105" s="487"/>
      <c r="S105" s="487"/>
      <c r="T105" s="487"/>
      <c r="U105" s="487"/>
      <c r="V105" s="487"/>
      <c r="W105" s="489"/>
      <c r="X105" s="483"/>
      <c r="Y105" s="483"/>
      <c r="Z105" s="490"/>
      <c r="AA105" s="490"/>
      <c r="AB105" s="491"/>
      <c r="AC105" s="483"/>
      <c r="AD105" s="486"/>
    </row>
    <row r="106" spans="1:30" s="424" customFormat="1" ht="58.5" hidden="1" customHeight="1" thickBot="1">
      <c r="A106" s="416" t="s">
        <v>0</v>
      </c>
      <c r="B106" s="404" t="s">
        <v>1</v>
      </c>
      <c r="C106" s="404" t="s">
        <v>296</v>
      </c>
      <c r="D106" s="417" t="s">
        <v>285</v>
      </c>
      <c r="E106" s="417" t="s">
        <v>9</v>
      </c>
      <c r="F106" s="417" t="s">
        <v>13</v>
      </c>
      <c r="G106" s="417" t="s">
        <v>552</v>
      </c>
      <c r="H106" s="418" t="s">
        <v>425</v>
      </c>
      <c r="I106" s="419" t="s">
        <v>426</v>
      </c>
      <c r="J106" s="420" t="s">
        <v>430</v>
      </c>
      <c r="K106" s="420" t="s">
        <v>315</v>
      </c>
      <c r="L106" s="421" t="s">
        <v>431</v>
      </c>
      <c r="M106" s="420" t="s">
        <v>427</v>
      </c>
      <c r="N106" s="420" t="s">
        <v>557</v>
      </c>
      <c r="O106" s="422" t="s">
        <v>555</v>
      </c>
      <c r="P106" s="423" t="s">
        <v>300</v>
      </c>
      <c r="Q106" s="417" t="s">
        <v>513</v>
      </c>
      <c r="R106" s="417" t="s">
        <v>514</v>
      </c>
      <c r="S106" s="417" t="s">
        <v>286</v>
      </c>
      <c r="T106" s="417" t="s">
        <v>287</v>
      </c>
      <c r="U106" s="417" t="s">
        <v>288</v>
      </c>
      <c r="V106" s="417" t="s">
        <v>289</v>
      </c>
      <c r="W106" s="417" t="s">
        <v>284</v>
      </c>
      <c r="X106" s="417" t="s">
        <v>292</v>
      </c>
      <c r="Y106" s="417" t="s">
        <v>293</v>
      </c>
      <c r="Z106" s="422" t="s">
        <v>290</v>
      </c>
      <c r="AA106" s="422" t="s">
        <v>291</v>
      </c>
      <c r="AB106" s="417" t="s">
        <v>429</v>
      </c>
      <c r="AC106" s="417" t="s">
        <v>295</v>
      </c>
      <c r="AD106" s="464" t="s">
        <v>558</v>
      </c>
    </row>
    <row r="107" spans="1:30" s="424" customFormat="1" ht="58.5" hidden="1" customHeight="1" thickBot="1">
      <c r="A107" s="517">
        <v>88</v>
      </c>
      <c r="B107" s="534" t="s">
        <v>324</v>
      </c>
      <c r="C107" s="534" t="s">
        <v>310</v>
      </c>
      <c r="D107" s="535" t="s">
        <v>339</v>
      </c>
      <c r="E107" s="536" t="s">
        <v>15</v>
      </c>
      <c r="F107" s="536" t="s">
        <v>75</v>
      </c>
      <c r="G107" s="535"/>
      <c r="H107" s="528">
        <v>51412.54</v>
      </c>
      <c r="I107" s="529">
        <v>0.8</v>
      </c>
      <c r="J107" s="538">
        <v>86474.14</v>
      </c>
      <c r="K107" s="536">
        <v>1</v>
      </c>
      <c r="L107" s="539">
        <v>52000</v>
      </c>
      <c r="M107" s="536">
        <v>0.8</v>
      </c>
      <c r="N107" s="536">
        <v>80</v>
      </c>
      <c r="O107" s="542"/>
      <c r="P107" s="536"/>
      <c r="Q107" s="536"/>
      <c r="R107" s="536"/>
      <c r="S107" s="536"/>
      <c r="T107" s="536"/>
      <c r="U107" s="536"/>
      <c r="V107" s="536"/>
      <c r="W107" s="540">
        <f t="shared" ref="W107:W122" si="5">SUM(S107:V107)</f>
        <v>0</v>
      </c>
      <c r="X107" s="536"/>
      <c r="Y107" s="536"/>
      <c r="Z107" s="536"/>
      <c r="AA107" s="536"/>
      <c r="AB107" s="536"/>
      <c r="AC107" s="536"/>
      <c r="AD107" s="536" t="s">
        <v>560</v>
      </c>
    </row>
    <row r="108" spans="1:30" s="414" customFormat="1" ht="39.950000000000003" hidden="1" customHeight="1" thickBot="1">
      <c r="A108" s="517">
        <v>89</v>
      </c>
      <c r="B108" s="534" t="s">
        <v>5</v>
      </c>
      <c r="C108" s="534" t="s">
        <v>311</v>
      </c>
      <c r="D108" s="535" t="s">
        <v>343</v>
      </c>
      <c r="E108" s="536" t="s">
        <v>15</v>
      </c>
      <c r="F108" s="536" t="s">
        <v>75</v>
      </c>
      <c r="G108" s="535"/>
      <c r="H108" s="528">
        <v>19333.330000000002</v>
      </c>
      <c r="I108" s="529">
        <v>0.75</v>
      </c>
      <c r="J108" s="538">
        <v>49673.440000000002</v>
      </c>
      <c r="K108" s="536">
        <v>1</v>
      </c>
      <c r="L108" s="539">
        <v>39990</v>
      </c>
      <c r="M108" s="536">
        <v>0.75</v>
      </c>
      <c r="N108" s="536">
        <v>100</v>
      </c>
      <c r="O108" s="542"/>
      <c r="P108" s="536"/>
      <c r="Q108" s="536"/>
      <c r="R108" s="536"/>
      <c r="S108" s="536"/>
      <c r="T108" s="536"/>
      <c r="U108" s="536"/>
      <c r="V108" s="536"/>
      <c r="W108" s="540">
        <f t="shared" si="5"/>
        <v>0</v>
      </c>
      <c r="X108" s="536"/>
      <c r="Y108" s="536"/>
      <c r="Z108" s="536"/>
      <c r="AA108" s="536"/>
      <c r="AB108" s="536"/>
      <c r="AC108" s="536"/>
      <c r="AD108" s="536" t="s">
        <v>560</v>
      </c>
    </row>
    <row r="109" spans="1:30" s="414" customFormat="1" ht="39.950000000000003" hidden="1" customHeight="1" thickBot="1">
      <c r="A109" s="517">
        <v>90</v>
      </c>
      <c r="B109" s="534" t="s">
        <v>316</v>
      </c>
      <c r="C109" s="534" t="s">
        <v>303</v>
      </c>
      <c r="D109" s="535" t="s">
        <v>344</v>
      </c>
      <c r="E109" s="536" t="s">
        <v>15</v>
      </c>
      <c r="F109" s="536" t="s">
        <v>75</v>
      </c>
      <c r="G109" s="535"/>
      <c r="H109" s="528">
        <v>51971.3</v>
      </c>
      <c r="I109" s="529">
        <v>1</v>
      </c>
      <c r="J109" s="538">
        <v>54623.02</v>
      </c>
      <c r="K109" s="536">
        <v>1</v>
      </c>
      <c r="L109" s="539">
        <v>40550</v>
      </c>
      <c r="M109" s="536">
        <v>0.75</v>
      </c>
      <c r="N109" s="541">
        <v>64</v>
      </c>
      <c r="O109" s="542"/>
      <c r="P109" s="536"/>
      <c r="Q109" s="536"/>
      <c r="R109" s="536"/>
      <c r="S109" s="536"/>
      <c r="T109" s="536"/>
      <c r="U109" s="536"/>
      <c r="V109" s="536"/>
      <c r="W109" s="540">
        <f t="shared" si="5"/>
        <v>0</v>
      </c>
      <c r="X109" s="536"/>
      <c r="Y109" s="536"/>
      <c r="Z109" s="536"/>
      <c r="AA109" s="536"/>
      <c r="AB109" s="536"/>
      <c r="AC109" s="536"/>
      <c r="AD109" s="536" t="s">
        <v>560</v>
      </c>
    </row>
    <row r="110" spans="1:30" s="414" customFormat="1" ht="39.950000000000003" hidden="1" customHeight="1" thickBot="1">
      <c r="A110" s="517">
        <v>91</v>
      </c>
      <c r="B110" s="534" t="s">
        <v>5</v>
      </c>
      <c r="C110" s="534" t="s">
        <v>313</v>
      </c>
      <c r="D110" s="535" t="s">
        <v>381</v>
      </c>
      <c r="E110" s="536" t="s">
        <v>15</v>
      </c>
      <c r="F110" s="536" t="s">
        <v>75</v>
      </c>
      <c r="G110" s="535"/>
      <c r="H110" s="528">
        <v>44666.67</v>
      </c>
      <c r="I110" s="529">
        <v>1</v>
      </c>
      <c r="J110" s="538">
        <v>49963.44</v>
      </c>
      <c r="K110" s="536">
        <v>1</v>
      </c>
      <c r="L110" s="539">
        <v>46440</v>
      </c>
      <c r="M110" s="536">
        <v>1</v>
      </c>
      <c r="N110" s="536">
        <v>100</v>
      </c>
      <c r="O110" s="542"/>
      <c r="P110" s="536"/>
      <c r="Q110" s="536"/>
      <c r="R110" s="536"/>
      <c r="S110" s="536"/>
      <c r="T110" s="536"/>
      <c r="U110" s="536"/>
      <c r="V110" s="536"/>
      <c r="W110" s="540">
        <f t="shared" si="5"/>
        <v>0</v>
      </c>
      <c r="X110" s="536"/>
      <c r="Y110" s="536"/>
      <c r="Z110" s="536"/>
      <c r="AA110" s="536"/>
      <c r="AB110" s="536"/>
      <c r="AC110" s="536"/>
      <c r="AD110" s="536" t="s">
        <v>560</v>
      </c>
    </row>
    <row r="111" spans="1:30" s="428" customFormat="1" ht="39.950000000000003" hidden="1" customHeight="1" thickBot="1">
      <c r="A111" s="517">
        <v>92</v>
      </c>
      <c r="B111" s="534" t="s">
        <v>481</v>
      </c>
      <c r="C111" s="534" t="s">
        <v>382</v>
      </c>
      <c r="D111" s="535" t="s">
        <v>383</v>
      </c>
      <c r="E111" s="536" t="s">
        <v>15</v>
      </c>
      <c r="F111" s="536" t="s">
        <v>75</v>
      </c>
      <c r="G111" s="535"/>
      <c r="H111" s="528">
        <v>53987.3</v>
      </c>
      <c r="I111" s="529">
        <v>1</v>
      </c>
      <c r="J111" s="538">
        <v>52671.82</v>
      </c>
      <c r="K111" s="536">
        <v>1</v>
      </c>
      <c r="L111" s="539">
        <v>52570</v>
      </c>
      <c r="M111" s="536">
        <v>1</v>
      </c>
      <c r="N111" s="536">
        <v>90</v>
      </c>
      <c r="O111" s="542"/>
      <c r="P111" s="536"/>
      <c r="Q111" s="536"/>
      <c r="R111" s="536"/>
      <c r="S111" s="536"/>
      <c r="T111" s="536"/>
      <c r="U111" s="536"/>
      <c r="V111" s="536"/>
      <c r="W111" s="540">
        <f t="shared" si="5"/>
        <v>0</v>
      </c>
      <c r="X111" s="536"/>
      <c r="Y111" s="536"/>
      <c r="Z111" s="536"/>
      <c r="AA111" s="536"/>
      <c r="AB111" s="536"/>
      <c r="AC111" s="536"/>
      <c r="AD111" s="536" t="s">
        <v>560</v>
      </c>
    </row>
    <row r="112" spans="1:30" s="414" customFormat="1" ht="39.950000000000003" hidden="1" customHeight="1" thickBot="1">
      <c r="A112" s="517">
        <v>93</v>
      </c>
      <c r="B112" s="534" t="s">
        <v>371</v>
      </c>
      <c r="C112" s="534" t="s">
        <v>384</v>
      </c>
      <c r="D112" s="535" t="s">
        <v>385</v>
      </c>
      <c r="E112" s="536" t="s">
        <v>15</v>
      </c>
      <c r="F112" s="536" t="s">
        <v>75</v>
      </c>
      <c r="G112" s="535"/>
      <c r="H112" s="528">
        <f>23778.67+
23778.67</f>
        <v>47557.34</v>
      </c>
      <c r="I112" s="529">
        <v>1</v>
      </c>
      <c r="J112" s="538">
        <v>54098.1</v>
      </c>
      <c r="K112" s="536">
        <v>1</v>
      </c>
      <c r="L112" s="539">
        <v>41630</v>
      </c>
      <c r="M112" s="536">
        <v>0.75</v>
      </c>
      <c r="N112" s="536">
        <v>94</v>
      </c>
      <c r="O112" s="542"/>
      <c r="P112" s="536"/>
      <c r="Q112" s="536"/>
      <c r="R112" s="536"/>
      <c r="S112" s="536"/>
      <c r="T112" s="536"/>
      <c r="U112" s="536"/>
      <c r="V112" s="536"/>
      <c r="W112" s="540">
        <f t="shared" si="5"/>
        <v>0</v>
      </c>
      <c r="X112" s="536"/>
      <c r="Y112" s="536"/>
      <c r="Z112" s="536"/>
      <c r="AA112" s="536"/>
      <c r="AB112" s="536"/>
      <c r="AC112" s="536"/>
      <c r="AD112" s="536" t="s">
        <v>560</v>
      </c>
    </row>
    <row r="113" spans="1:30" s="414" customFormat="1" ht="39.950000000000003" hidden="1" customHeight="1" thickBot="1">
      <c r="A113" s="517">
        <v>94</v>
      </c>
      <c r="B113" s="534" t="s">
        <v>324</v>
      </c>
      <c r="C113" s="534" t="s">
        <v>406</v>
      </c>
      <c r="D113" s="535" t="s">
        <v>407</v>
      </c>
      <c r="E113" s="536" t="s">
        <v>15</v>
      </c>
      <c r="F113" s="536" t="s">
        <v>75</v>
      </c>
      <c r="G113" s="535"/>
      <c r="H113" s="528"/>
      <c r="I113" s="529"/>
      <c r="J113" s="538">
        <v>127345.69</v>
      </c>
      <c r="K113" s="536">
        <v>2</v>
      </c>
      <c r="L113" s="539">
        <v>55000</v>
      </c>
      <c r="M113" s="536">
        <v>1</v>
      </c>
      <c r="N113" s="536">
        <v>86</v>
      </c>
      <c r="O113" s="542"/>
      <c r="P113" s="536"/>
      <c r="Q113" s="536"/>
      <c r="R113" s="536"/>
      <c r="S113" s="536"/>
      <c r="T113" s="536"/>
      <c r="U113" s="536"/>
      <c r="V113" s="536"/>
      <c r="W113" s="540">
        <f t="shared" si="5"/>
        <v>0</v>
      </c>
      <c r="X113" s="536"/>
      <c r="Y113" s="536"/>
      <c r="Z113" s="536"/>
      <c r="AA113" s="536"/>
      <c r="AB113" s="536"/>
      <c r="AC113" s="536"/>
      <c r="AD113" s="536" t="s">
        <v>560</v>
      </c>
    </row>
    <row r="114" spans="1:30" s="414" customFormat="1" ht="39.950000000000003" hidden="1" customHeight="1" thickBot="1">
      <c r="A114" s="517">
        <v>95</v>
      </c>
      <c r="B114" s="534" t="s">
        <v>418</v>
      </c>
      <c r="C114" s="534" t="s">
        <v>419</v>
      </c>
      <c r="D114" s="535" t="s">
        <v>420</v>
      </c>
      <c r="E114" s="536" t="s">
        <v>15</v>
      </c>
      <c r="F114" s="536" t="s">
        <v>75</v>
      </c>
      <c r="G114" s="535"/>
      <c r="H114" s="528">
        <v>19128</v>
      </c>
      <c r="I114" s="529"/>
      <c r="J114" s="538">
        <v>41949.85</v>
      </c>
      <c r="K114" s="536">
        <v>1</v>
      </c>
      <c r="L114" s="539">
        <v>22290</v>
      </c>
      <c r="M114" s="536">
        <v>0.5</v>
      </c>
      <c r="N114" s="536">
        <v>62</v>
      </c>
      <c r="O114" s="542"/>
      <c r="P114" s="536"/>
      <c r="Q114" s="536"/>
      <c r="R114" s="536"/>
      <c r="S114" s="536"/>
      <c r="T114" s="536"/>
      <c r="U114" s="536"/>
      <c r="V114" s="536"/>
      <c r="W114" s="540">
        <f t="shared" si="5"/>
        <v>0</v>
      </c>
      <c r="X114" s="536"/>
      <c r="Y114" s="536"/>
      <c r="Z114" s="536"/>
      <c r="AA114" s="536"/>
      <c r="AB114" s="536"/>
      <c r="AC114" s="536"/>
      <c r="AD114" s="536" t="s">
        <v>560</v>
      </c>
    </row>
    <row r="115" spans="1:30" s="414" customFormat="1" ht="39.950000000000003" hidden="1" customHeight="1" thickBot="1">
      <c r="A115" s="517">
        <v>97</v>
      </c>
      <c r="B115" s="534" t="s">
        <v>87</v>
      </c>
      <c r="C115" s="534" t="s">
        <v>340</v>
      </c>
      <c r="D115" s="535" t="s">
        <v>341</v>
      </c>
      <c r="E115" s="536" t="s">
        <v>20</v>
      </c>
      <c r="F115" s="536" t="s">
        <v>75</v>
      </c>
      <c r="G115" s="535"/>
      <c r="H115" s="528">
        <v>26891.95</v>
      </c>
      <c r="I115" s="529">
        <v>0.5</v>
      </c>
      <c r="J115" s="538">
        <v>59701.35</v>
      </c>
      <c r="K115" s="536">
        <v>1</v>
      </c>
      <c r="L115" s="539">
        <v>0</v>
      </c>
      <c r="M115" s="536">
        <v>0</v>
      </c>
      <c r="N115" s="536">
        <v>73</v>
      </c>
      <c r="O115" s="542"/>
      <c r="P115" s="536"/>
      <c r="Q115" s="536"/>
      <c r="R115" s="536"/>
      <c r="S115" s="536"/>
      <c r="T115" s="536"/>
      <c r="U115" s="536"/>
      <c r="V115" s="536"/>
      <c r="W115" s="540">
        <f t="shared" si="5"/>
        <v>0</v>
      </c>
      <c r="X115" s="536"/>
      <c r="Y115" s="536"/>
      <c r="Z115" s="536"/>
      <c r="AA115" s="536"/>
      <c r="AB115" s="536"/>
      <c r="AC115" s="536"/>
      <c r="AD115" s="536"/>
    </row>
    <row r="116" spans="1:30" s="414" customFormat="1" ht="39.950000000000003" hidden="1" customHeight="1" thickBot="1">
      <c r="A116" s="517">
        <v>98</v>
      </c>
      <c r="B116" s="534" t="s">
        <v>294</v>
      </c>
      <c r="C116" s="534" t="s">
        <v>434</v>
      </c>
      <c r="D116" s="535" t="s">
        <v>342</v>
      </c>
      <c r="E116" s="536" t="s">
        <v>20</v>
      </c>
      <c r="F116" s="536" t="s">
        <v>75</v>
      </c>
      <c r="G116" s="535"/>
      <c r="H116" s="528">
        <v>28263.85</v>
      </c>
      <c r="I116" s="529">
        <v>1.6</v>
      </c>
      <c r="J116" s="538">
        <v>29247.439999999999</v>
      </c>
      <c r="K116" s="536">
        <v>1.8</v>
      </c>
      <c r="L116" s="539">
        <v>29247.439999999999</v>
      </c>
      <c r="M116" s="536">
        <v>1.8</v>
      </c>
      <c r="N116" s="536">
        <v>97</v>
      </c>
      <c r="O116" s="542"/>
      <c r="P116" s="536"/>
      <c r="Q116" s="536"/>
      <c r="R116" s="536"/>
      <c r="S116" s="536"/>
      <c r="T116" s="536"/>
      <c r="U116" s="536"/>
      <c r="V116" s="536"/>
      <c r="W116" s="540">
        <f t="shared" si="5"/>
        <v>0</v>
      </c>
      <c r="X116" s="536"/>
      <c r="Y116" s="536"/>
      <c r="Z116" s="536"/>
      <c r="AA116" s="536"/>
      <c r="AB116" s="536"/>
      <c r="AC116" s="536"/>
      <c r="AD116" s="536" t="s">
        <v>560</v>
      </c>
    </row>
    <row r="117" spans="1:30" s="414" customFormat="1" ht="39.950000000000003" hidden="1" customHeight="1" thickBot="1">
      <c r="A117" s="517">
        <v>99</v>
      </c>
      <c r="B117" s="534" t="s">
        <v>316</v>
      </c>
      <c r="C117" s="534" t="s">
        <v>351</v>
      </c>
      <c r="D117" s="535" t="s">
        <v>352</v>
      </c>
      <c r="E117" s="536" t="s">
        <v>20</v>
      </c>
      <c r="F117" s="536" t="s">
        <v>75</v>
      </c>
      <c r="G117" s="535"/>
      <c r="H117" s="528">
        <v>60551.4</v>
      </c>
      <c r="I117" s="529">
        <v>1</v>
      </c>
      <c r="J117" s="538">
        <v>65961.86</v>
      </c>
      <c r="K117" s="536">
        <v>1</v>
      </c>
      <c r="L117" s="539">
        <v>35860</v>
      </c>
      <c r="M117" s="536">
        <v>0.5</v>
      </c>
      <c r="N117" s="541">
        <v>86</v>
      </c>
      <c r="O117" s="542"/>
      <c r="P117" s="536"/>
      <c r="Q117" s="536"/>
      <c r="R117" s="536"/>
      <c r="S117" s="536"/>
      <c r="T117" s="536"/>
      <c r="U117" s="536"/>
      <c r="V117" s="536"/>
      <c r="W117" s="540">
        <f t="shared" si="5"/>
        <v>0</v>
      </c>
      <c r="X117" s="536"/>
      <c r="Y117" s="536"/>
      <c r="Z117" s="536"/>
      <c r="AA117" s="536"/>
      <c r="AB117" s="536"/>
      <c r="AC117" s="536"/>
      <c r="AD117" s="536" t="s">
        <v>560</v>
      </c>
    </row>
    <row r="118" spans="1:30" s="428" customFormat="1" ht="39.950000000000003" hidden="1" customHeight="1" thickBot="1">
      <c r="A118" s="517">
        <v>100</v>
      </c>
      <c r="B118" s="534" t="s">
        <v>481</v>
      </c>
      <c r="C118" s="534" t="s">
        <v>314</v>
      </c>
      <c r="D118" s="535" t="s">
        <v>386</v>
      </c>
      <c r="E118" s="536" t="s">
        <v>20</v>
      </c>
      <c r="F118" s="536" t="s">
        <v>75</v>
      </c>
      <c r="G118" s="535"/>
      <c r="H118" s="528">
        <v>98787.31</v>
      </c>
      <c r="I118" s="529">
        <v>1.8</v>
      </c>
      <c r="J118" s="538">
        <v>102637.29</v>
      </c>
      <c r="K118" s="536">
        <v>2</v>
      </c>
      <c r="L118" s="539">
        <v>0</v>
      </c>
      <c r="M118" s="536">
        <v>0</v>
      </c>
      <c r="N118" s="536">
        <v>54</v>
      </c>
      <c r="O118" s="542"/>
      <c r="P118" s="536"/>
      <c r="Q118" s="536"/>
      <c r="R118" s="536"/>
      <c r="S118" s="536"/>
      <c r="T118" s="536"/>
      <c r="U118" s="536"/>
      <c r="V118" s="536"/>
      <c r="W118" s="540">
        <f t="shared" si="5"/>
        <v>0</v>
      </c>
      <c r="X118" s="536"/>
      <c r="Y118" s="536"/>
      <c r="Z118" s="536"/>
      <c r="AA118" s="536"/>
      <c r="AB118" s="536"/>
      <c r="AC118" s="536"/>
      <c r="AD118" s="536"/>
    </row>
    <row r="119" spans="1:30" s="428" customFormat="1" ht="39.950000000000003" hidden="1" customHeight="1" thickBot="1">
      <c r="A119" s="517">
        <v>101</v>
      </c>
      <c r="B119" s="534" t="s">
        <v>328</v>
      </c>
      <c r="C119" s="534" t="s">
        <v>393</v>
      </c>
      <c r="D119" s="535" t="s">
        <v>394</v>
      </c>
      <c r="E119" s="536" t="s">
        <v>20</v>
      </c>
      <c r="F119" s="536" t="s">
        <v>75</v>
      </c>
      <c r="G119" s="535"/>
      <c r="H119" s="528"/>
      <c r="I119" s="529"/>
      <c r="J119" s="538">
        <v>6350</v>
      </c>
      <c r="K119" s="536">
        <v>0.25</v>
      </c>
      <c r="L119" s="539">
        <v>0</v>
      </c>
      <c r="M119" s="536">
        <v>0</v>
      </c>
      <c r="N119" s="536">
        <v>79</v>
      </c>
      <c r="O119" s="542"/>
      <c r="P119" s="536"/>
      <c r="Q119" s="536"/>
      <c r="R119" s="536"/>
      <c r="S119" s="536"/>
      <c r="T119" s="536"/>
      <c r="U119" s="536"/>
      <c r="V119" s="536"/>
      <c r="W119" s="540">
        <f t="shared" si="5"/>
        <v>0</v>
      </c>
      <c r="X119" s="536"/>
      <c r="Y119" s="536"/>
      <c r="Z119" s="536"/>
      <c r="AA119" s="536"/>
      <c r="AB119" s="536"/>
      <c r="AC119" s="536"/>
      <c r="AD119" s="536"/>
    </row>
    <row r="120" spans="1:30" s="428" customFormat="1" ht="39.950000000000003" hidden="1" customHeight="1" thickBot="1">
      <c r="A120" s="517">
        <v>102</v>
      </c>
      <c r="B120" s="534" t="s">
        <v>403</v>
      </c>
      <c r="C120" s="534" t="s">
        <v>404</v>
      </c>
      <c r="D120" s="535" t="s">
        <v>405</v>
      </c>
      <c r="E120" s="536" t="s">
        <v>20</v>
      </c>
      <c r="F120" s="536" t="s">
        <v>75</v>
      </c>
      <c r="G120" s="535"/>
      <c r="H120" s="528"/>
      <c r="I120" s="529"/>
      <c r="J120" s="538">
        <v>56404.44</v>
      </c>
      <c r="K120" s="536">
        <v>1.25</v>
      </c>
      <c r="L120" s="539">
        <v>25000</v>
      </c>
      <c r="M120" s="536">
        <v>0.5</v>
      </c>
      <c r="N120" s="536">
        <v>95</v>
      </c>
      <c r="O120" s="542"/>
      <c r="P120" s="536"/>
      <c r="Q120" s="536"/>
      <c r="R120" s="536"/>
      <c r="S120" s="536"/>
      <c r="T120" s="536"/>
      <c r="U120" s="536"/>
      <c r="V120" s="536"/>
      <c r="W120" s="540">
        <f t="shared" si="5"/>
        <v>0</v>
      </c>
      <c r="X120" s="536"/>
      <c r="Y120" s="536"/>
      <c r="Z120" s="536"/>
      <c r="AA120" s="536"/>
      <c r="AB120" s="536"/>
      <c r="AC120" s="536"/>
      <c r="AD120" s="536" t="s">
        <v>560</v>
      </c>
    </row>
    <row r="121" spans="1:30" s="428" customFormat="1" ht="39.950000000000003" hidden="1" customHeight="1" thickBot="1">
      <c r="A121" s="517">
        <v>103</v>
      </c>
      <c r="B121" s="534" t="s">
        <v>324</v>
      </c>
      <c r="C121" s="534" t="s">
        <v>408</v>
      </c>
      <c r="D121" s="535" t="s">
        <v>409</v>
      </c>
      <c r="E121" s="536" t="s">
        <v>20</v>
      </c>
      <c r="F121" s="536" t="s">
        <v>75</v>
      </c>
      <c r="G121" s="535"/>
      <c r="H121" s="528"/>
      <c r="I121" s="529"/>
      <c r="J121" s="538">
        <v>94399.05</v>
      </c>
      <c r="K121" s="536">
        <v>1.5</v>
      </c>
      <c r="L121" s="539">
        <v>0</v>
      </c>
      <c r="M121" s="536">
        <v>0</v>
      </c>
      <c r="N121" s="536">
        <v>88</v>
      </c>
      <c r="O121" s="542"/>
      <c r="P121" s="536"/>
      <c r="Q121" s="536"/>
      <c r="R121" s="536"/>
      <c r="S121" s="536"/>
      <c r="T121" s="536"/>
      <c r="U121" s="536"/>
      <c r="V121" s="536"/>
      <c r="W121" s="540">
        <f t="shared" si="5"/>
        <v>0</v>
      </c>
      <c r="X121" s="536"/>
      <c r="Y121" s="536"/>
      <c r="Z121" s="536"/>
      <c r="AA121" s="536"/>
      <c r="AB121" s="536"/>
      <c r="AC121" s="536"/>
      <c r="AD121" s="536"/>
    </row>
    <row r="122" spans="1:30" s="428" customFormat="1" ht="39.950000000000003" hidden="1" customHeight="1" thickBot="1">
      <c r="A122" s="517">
        <v>104</v>
      </c>
      <c r="B122" s="534" t="s">
        <v>324</v>
      </c>
      <c r="C122" s="534" t="s">
        <v>410</v>
      </c>
      <c r="D122" s="535" t="s">
        <v>411</v>
      </c>
      <c r="E122" s="536" t="s">
        <v>20</v>
      </c>
      <c r="F122" s="536" t="s">
        <v>75</v>
      </c>
      <c r="G122" s="535"/>
      <c r="H122" s="528"/>
      <c r="I122" s="529"/>
      <c r="J122" s="538">
        <v>166882.31</v>
      </c>
      <c r="K122" s="536">
        <v>2.75</v>
      </c>
      <c r="L122" s="539">
        <v>110000</v>
      </c>
      <c r="M122" s="536">
        <v>2</v>
      </c>
      <c r="N122" s="536">
        <v>86</v>
      </c>
      <c r="O122" s="542"/>
      <c r="P122" s="536"/>
      <c r="Q122" s="536"/>
      <c r="R122" s="536"/>
      <c r="S122" s="536"/>
      <c r="T122" s="536"/>
      <c r="U122" s="536"/>
      <c r="V122" s="536"/>
      <c r="W122" s="540">
        <f t="shared" si="5"/>
        <v>0</v>
      </c>
      <c r="X122" s="536"/>
      <c r="Y122" s="536"/>
      <c r="Z122" s="536"/>
      <c r="AA122" s="536"/>
      <c r="AB122" s="536"/>
      <c r="AC122" s="536"/>
      <c r="AD122" s="536" t="s">
        <v>560</v>
      </c>
    </row>
    <row r="123" spans="1:30" s="428" customFormat="1" ht="39.950000000000003" hidden="1" customHeight="1" thickBot="1">
      <c r="A123" s="406">
        <v>86</v>
      </c>
      <c r="B123" s="407" t="s">
        <v>6</v>
      </c>
      <c r="C123" s="407" t="s">
        <v>436</v>
      </c>
      <c r="D123" s="407"/>
      <c r="E123" s="406" t="s">
        <v>15</v>
      </c>
      <c r="F123" s="406" t="s">
        <v>75</v>
      </c>
      <c r="G123" s="406" t="s">
        <v>524</v>
      </c>
      <c r="H123" s="528" t="s">
        <v>546</v>
      </c>
      <c r="I123" s="529">
        <v>1</v>
      </c>
      <c r="J123" s="409">
        <v>47360</v>
      </c>
      <c r="K123" s="475">
        <v>1</v>
      </c>
      <c r="L123" s="413">
        <v>47000</v>
      </c>
      <c r="M123" s="412">
        <v>1</v>
      </c>
      <c r="N123" s="474">
        <v>94</v>
      </c>
      <c r="O123" s="426"/>
      <c r="P123" s="408"/>
      <c r="Q123" s="409"/>
      <c r="R123" s="409"/>
      <c r="S123" s="409"/>
      <c r="T123" s="409"/>
      <c r="U123" s="409"/>
      <c r="V123" s="409"/>
      <c r="W123" s="410">
        <f>SUM(S123:V123)</f>
        <v>0</v>
      </c>
      <c r="X123" s="406"/>
      <c r="Y123" s="406"/>
      <c r="Z123" s="411"/>
      <c r="AA123" s="411"/>
      <c r="AB123" s="412"/>
      <c r="AC123" s="406"/>
      <c r="AD123" s="413"/>
    </row>
    <row r="124" spans="1:30" s="428" customFormat="1" ht="39.950000000000003" hidden="1" customHeight="1" thickBot="1">
      <c r="A124" s="406">
        <v>87</v>
      </c>
      <c r="B124" s="407" t="s">
        <v>3</v>
      </c>
      <c r="C124" s="407" t="s">
        <v>504</v>
      </c>
      <c r="D124" s="407"/>
      <c r="E124" s="406" t="s">
        <v>15</v>
      </c>
      <c r="F124" s="406" t="s">
        <v>75</v>
      </c>
      <c r="G124" s="406" t="s">
        <v>524</v>
      </c>
      <c r="H124" s="528" t="s">
        <v>539</v>
      </c>
      <c r="I124" s="529">
        <v>0.25</v>
      </c>
      <c r="J124" s="409">
        <v>10338</v>
      </c>
      <c r="K124" s="413">
        <v>0.25</v>
      </c>
      <c r="L124" s="413">
        <v>10335</v>
      </c>
      <c r="M124" s="412">
        <v>0.25</v>
      </c>
      <c r="N124" s="474">
        <v>72</v>
      </c>
      <c r="O124" s="426"/>
      <c r="P124" s="408"/>
      <c r="Q124" s="409"/>
      <c r="R124" s="409"/>
      <c r="S124" s="409"/>
      <c r="T124" s="409"/>
      <c r="U124" s="409"/>
      <c r="V124" s="409"/>
      <c r="W124" s="410">
        <f>SUM(S124:V124)</f>
        <v>0</v>
      </c>
      <c r="X124" s="406"/>
      <c r="Y124" s="406"/>
      <c r="Z124" s="411"/>
      <c r="AA124" s="411"/>
      <c r="AB124" s="412"/>
      <c r="AC124" s="406"/>
      <c r="AD124" s="413"/>
    </row>
    <row r="125" spans="1:30" s="428" customFormat="1" ht="39.950000000000003" hidden="1" customHeight="1" thickBot="1">
      <c r="A125" s="406">
        <v>96</v>
      </c>
      <c r="B125" s="407" t="s">
        <v>320</v>
      </c>
      <c r="C125" s="407" t="s">
        <v>445</v>
      </c>
      <c r="D125" s="407"/>
      <c r="E125" s="406" t="s">
        <v>141</v>
      </c>
      <c r="F125" s="406" t="s">
        <v>75</v>
      </c>
      <c r="G125" s="406" t="s">
        <v>524</v>
      </c>
      <c r="H125" s="528">
        <v>90000</v>
      </c>
      <c r="I125" s="529">
        <v>4</v>
      </c>
      <c r="J125" s="409">
        <v>90000</v>
      </c>
      <c r="K125" s="413">
        <v>4</v>
      </c>
      <c r="L125" s="413">
        <v>50000</v>
      </c>
      <c r="M125" s="412">
        <v>2</v>
      </c>
      <c r="N125" s="474">
        <v>82</v>
      </c>
      <c r="O125" s="516" t="s">
        <v>549</v>
      </c>
      <c r="P125" s="408"/>
      <c r="Q125" s="409"/>
      <c r="R125" s="409"/>
      <c r="S125" s="409"/>
      <c r="T125" s="409"/>
      <c r="U125" s="409"/>
      <c r="V125" s="409"/>
      <c r="W125" s="410">
        <f t="shared" ref="W125:W141" si="6">SUM(S125:V125)</f>
        <v>0</v>
      </c>
      <c r="X125" s="406"/>
      <c r="Y125" s="406"/>
      <c r="Z125" s="411"/>
      <c r="AA125" s="411"/>
      <c r="AB125" s="412"/>
      <c r="AC125" s="406"/>
      <c r="AD125" s="413"/>
    </row>
    <row r="126" spans="1:30" s="519" customFormat="1" ht="39.950000000000003" hidden="1" customHeight="1" thickBot="1">
      <c r="A126" s="406">
        <v>120</v>
      </c>
      <c r="B126" s="407" t="s">
        <v>418</v>
      </c>
      <c r="C126" s="407" t="s">
        <v>526</v>
      </c>
      <c r="D126" s="407"/>
      <c r="E126" s="406" t="s">
        <v>15</v>
      </c>
      <c r="F126" s="406" t="s">
        <v>75</v>
      </c>
      <c r="G126" s="406" t="s">
        <v>524</v>
      </c>
      <c r="H126" s="531" t="s">
        <v>548</v>
      </c>
      <c r="I126" s="529">
        <v>0.5</v>
      </c>
      <c r="J126" s="477">
        <v>41350</v>
      </c>
      <c r="K126" s="478">
        <v>1</v>
      </c>
      <c r="L126" s="413">
        <v>0</v>
      </c>
      <c r="M126" s="412">
        <v>0</v>
      </c>
      <c r="N126" s="474"/>
      <c r="O126" s="426"/>
      <c r="P126" s="408"/>
      <c r="Q126" s="409"/>
      <c r="R126" s="409"/>
      <c r="S126" s="409"/>
      <c r="T126" s="409"/>
      <c r="U126" s="409"/>
      <c r="V126" s="409"/>
      <c r="W126" s="410">
        <f t="shared" si="6"/>
        <v>0</v>
      </c>
      <c r="X126" s="406"/>
      <c r="Y126" s="406"/>
      <c r="Z126" s="411"/>
      <c r="AA126" s="411"/>
      <c r="AB126" s="412"/>
      <c r="AC126" s="406"/>
      <c r="AD126" s="413"/>
    </row>
    <row r="127" spans="1:30" s="519" customFormat="1" ht="39.950000000000003" hidden="1" customHeight="1" thickBot="1">
      <c r="A127" s="406">
        <v>106</v>
      </c>
      <c r="B127" s="407" t="s">
        <v>481</v>
      </c>
      <c r="C127" s="407" t="s">
        <v>439</v>
      </c>
      <c r="D127" s="407"/>
      <c r="E127" s="406" t="s">
        <v>442</v>
      </c>
      <c r="F127" s="406" t="s">
        <v>75</v>
      </c>
      <c r="G127" s="406" t="s">
        <v>524</v>
      </c>
      <c r="H127" s="528" t="s">
        <v>547</v>
      </c>
      <c r="I127" s="529">
        <v>0.75</v>
      </c>
      <c r="J127" s="409">
        <v>143446</v>
      </c>
      <c r="K127" s="476">
        <v>2.6</v>
      </c>
      <c r="L127" s="413">
        <v>88860</v>
      </c>
      <c r="M127" s="412">
        <v>1.75</v>
      </c>
      <c r="N127" s="474">
        <v>83</v>
      </c>
      <c r="O127" s="426"/>
      <c r="P127" s="408"/>
      <c r="Q127" s="409"/>
      <c r="R127" s="409"/>
      <c r="S127" s="409"/>
      <c r="T127" s="409"/>
      <c r="U127" s="409"/>
      <c r="V127" s="409"/>
      <c r="W127" s="410">
        <f t="shared" si="6"/>
        <v>0</v>
      </c>
      <c r="X127" s="406"/>
      <c r="Y127" s="406"/>
      <c r="Z127" s="411"/>
      <c r="AA127" s="411"/>
      <c r="AB127" s="412"/>
      <c r="AC127" s="406"/>
      <c r="AD127" s="413"/>
    </row>
    <row r="128" spans="1:30" s="519" customFormat="1" ht="39.950000000000003" hidden="1" customHeight="1" thickBot="1">
      <c r="A128" s="406">
        <v>107</v>
      </c>
      <c r="B128" s="407" t="s">
        <v>488</v>
      </c>
      <c r="C128" s="407" t="s">
        <v>489</v>
      </c>
      <c r="D128" s="407"/>
      <c r="E128" s="406" t="s">
        <v>491</v>
      </c>
      <c r="F128" s="406" t="s">
        <v>75</v>
      </c>
      <c r="G128" s="406" t="s">
        <v>524</v>
      </c>
      <c r="H128" s="528">
        <v>23280</v>
      </c>
      <c r="I128" s="529">
        <v>0.5</v>
      </c>
      <c r="J128" s="409">
        <v>28413</v>
      </c>
      <c r="K128" s="413">
        <v>0.6</v>
      </c>
      <c r="L128" s="413">
        <v>26450</v>
      </c>
      <c r="M128" s="412">
        <v>0.6</v>
      </c>
      <c r="N128" s="474">
        <v>87</v>
      </c>
      <c r="O128" s="426"/>
      <c r="P128" s="408"/>
      <c r="Q128" s="409"/>
      <c r="R128" s="409"/>
      <c r="S128" s="409"/>
      <c r="T128" s="409"/>
      <c r="U128" s="409"/>
      <c r="V128" s="409"/>
      <c r="W128" s="410">
        <f t="shared" si="6"/>
        <v>0</v>
      </c>
      <c r="X128" s="406"/>
      <c r="Y128" s="406"/>
      <c r="Z128" s="411"/>
      <c r="AA128" s="411"/>
      <c r="AB128" s="412"/>
      <c r="AC128" s="406"/>
      <c r="AD128" s="413"/>
    </row>
    <row r="129" spans="1:30" s="519" customFormat="1" ht="39.950000000000003" hidden="1" customHeight="1" thickBot="1">
      <c r="A129" s="406">
        <v>108</v>
      </c>
      <c r="B129" s="407" t="s">
        <v>488</v>
      </c>
      <c r="C129" s="407" t="s">
        <v>490</v>
      </c>
      <c r="D129" s="407"/>
      <c r="E129" s="406" t="s">
        <v>491</v>
      </c>
      <c r="F129" s="406" t="s">
        <v>75</v>
      </c>
      <c r="G129" s="406" t="s">
        <v>524</v>
      </c>
      <c r="H129" s="528"/>
      <c r="I129" s="529"/>
      <c r="J129" s="409">
        <v>37580</v>
      </c>
      <c r="K129" s="413">
        <v>0.6</v>
      </c>
      <c r="L129" s="413">
        <v>0</v>
      </c>
      <c r="M129" s="412">
        <v>0</v>
      </c>
      <c r="N129" s="474"/>
      <c r="O129" s="426"/>
      <c r="P129" s="408"/>
      <c r="Q129" s="409"/>
      <c r="R129" s="409"/>
      <c r="S129" s="409"/>
      <c r="T129" s="409"/>
      <c r="U129" s="409"/>
      <c r="V129" s="409"/>
      <c r="W129" s="410">
        <f t="shared" si="6"/>
        <v>0</v>
      </c>
      <c r="X129" s="406"/>
      <c r="Y129" s="406"/>
      <c r="Z129" s="411"/>
      <c r="AA129" s="411"/>
      <c r="AB129" s="412"/>
      <c r="AC129" s="406"/>
      <c r="AD129" s="413"/>
    </row>
    <row r="130" spans="1:30" s="519" customFormat="1" ht="39.950000000000003" hidden="1" customHeight="1" thickBot="1">
      <c r="A130" s="406">
        <v>105</v>
      </c>
      <c r="B130" s="407" t="s">
        <v>481</v>
      </c>
      <c r="C130" s="407" t="s">
        <v>440</v>
      </c>
      <c r="D130" s="407"/>
      <c r="E130" s="406" t="s">
        <v>20</v>
      </c>
      <c r="F130" s="406" t="s">
        <v>75</v>
      </c>
      <c r="G130" s="406" t="s">
        <v>524</v>
      </c>
      <c r="H130" s="528"/>
      <c r="I130" s="529"/>
      <c r="J130" s="409">
        <v>113038</v>
      </c>
      <c r="K130" s="476">
        <v>1.8</v>
      </c>
      <c r="L130" s="413">
        <v>81300</v>
      </c>
      <c r="M130" s="412">
        <v>1.25</v>
      </c>
      <c r="N130" s="474">
        <v>80</v>
      </c>
      <c r="O130" s="426"/>
      <c r="P130" s="408"/>
      <c r="Q130" s="409"/>
      <c r="R130" s="409"/>
      <c r="S130" s="409"/>
      <c r="T130" s="409"/>
      <c r="U130" s="409"/>
      <c r="V130" s="409"/>
      <c r="W130" s="410">
        <f>SUM(S130:V130)</f>
        <v>0</v>
      </c>
      <c r="X130" s="406"/>
      <c r="Y130" s="406"/>
      <c r="Z130" s="411"/>
      <c r="AA130" s="411"/>
      <c r="AB130" s="412"/>
      <c r="AC130" s="406"/>
      <c r="AD130" s="413"/>
    </row>
    <row r="131" spans="1:30" s="519" customFormat="1" ht="39.950000000000003" hidden="1" customHeight="1" thickBot="1">
      <c r="A131" s="406">
        <v>110</v>
      </c>
      <c r="B131" s="407" t="s">
        <v>486</v>
      </c>
      <c r="C131" s="407" t="s">
        <v>487</v>
      </c>
      <c r="D131" s="407"/>
      <c r="E131" s="406" t="s">
        <v>67</v>
      </c>
      <c r="F131" s="406" t="s">
        <v>75</v>
      </c>
      <c r="G131" s="406" t="s">
        <v>522</v>
      </c>
      <c r="H131" s="528">
        <v>20000</v>
      </c>
      <c r="I131" s="529">
        <v>0.5</v>
      </c>
      <c r="J131" s="409">
        <v>49021</v>
      </c>
      <c r="K131" s="413">
        <v>1</v>
      </c>
      <c r="L131" s="413">
        <v>30700</v>
      </c>
      <c r="M131" s="412">
        <v>0.5</v>
      </c>
      <c r="N131" s="474">
        <v>80</v>
      </c>
      <c r="O131" s="426"/>
      <c r="P131" s="408"/>
      <c r="Q131" s="409"/>
      <c r="R131" s="409"/>
      <c r="S131" s="409"/>
      <c r="T131" s="409"/>
      <c r="U131" s="409"/>
      <c r="V131" s="409"/>
      <c r="W131" s="410">
        <f t="shared" si="6"/>
        <v>0</v>
      </c>
      <c r="X131" s="406"/>
      <c r="Y131" s="406"/>
      <c r="Z131" s="411"/>
      <c r="AA131" s="411"/>
      <c r="AB131" s="412"/>
      <c r="AC131" s="406"/>
      <c r="AD131" s="413"/>
    </row>
    <row r="132" spans="1:30" s="519" customFormat="1" ht="39.950000000000003" hidden="1" customHeight="1" thickBot="1">
      <c r="A132" s="406">
        <v>109</v>
      </c>
      <c r="B132" s="407" t="s">
        <v>324</v>
      </c>
      <c r="C132" s="407" t="s">
        <v>462</v>
      </c>
      <c r="D132" s="407"/>
      <c r="E132" s="406" t="s">
        <v>67</v>
      </c>
      <c r="F132" s="406" t="s">
        <v>75</v>
      </c>
      <c r="G132" s="406" t="s">
        <v>522</v>
      </c>
      <c r="H132" s="528"/>
      <c r="I132" s="529"/>
      <c r="J132" s="409">
        <v>85206</v>
      </c>
      <c r="K132" s="413">
        <v>1.5</v>
      </c>
      <c r="L132" s="413">
        <v>0</v>
      </c>
      <c r="M132" s="412">
        <v>0</v>
      </c>
      <c r="N132" s="474"/>
      <c r="O132" s="426"/>
      <c r="P132" s="408"/>
      <c r="Q132" s="409"/>
      <c r="R132" s="409"/>
      <c r="S132" s="409"/>
      <c r="T132" s="409"/>
      <c r="U132" s="409"/>
      <c r="V132" s="409"/>
      <c r="W132" s="410">
        <f>SUM(S132:V132)</f>
        <v>0</v>
      </c>
      <c r="X132" s="406"/>
      <c r="Y132" s="406"/>
      <c r="Z132" s="411"/>
      <c r="AA132" s="411"/>
      <c r="AB132" s="412"/>
      <c r="AC132" s="406"/>
      <c r="AD132" s="413"/>
    </row>
    <row r="133" spans="1:30" s="519" customFormat="1" ht="39.950000000000003" hidden="1" customHeight="1" thickBot="1">
      <c r="A133" s="406">
        <v>114</v>
      </c>
      <c r="B133" s="407" t="s">
        <v>316</v>
      </c>
      <c r="C133" s="407" t="s">
        <v>496</v>
      </c>
      <c r="D133" s="407"/>
      <c r="E133" s="406" t="s">
        <v>16</v>
      </c>
      <c r="F133" s="406" t="s">
        <v>75</v>
      </c>
      <c r="G133" s="406" t="s">
        <v>523</v>
      </c>
      <c r="H133" s="531">
        <v>27960</v>
      </c>
      <c r="I133" s="529">
        <v>0.5</v>
      </c>
      <c r="J133" s="477">
        <v>29846</v>
      </c>
      <c r="K133" s="478">
        <v>0.5</v>
      </c>
      <c r="L133" s="413">
        <v>25000</v>
      </c>
      <c r="M133" s="412">
        <v>0.5</v>
      </c>
      <c r="N133" s="474">
        <v>51</v>
      </c>
      <c r="O133" s="426"/>
      <c r="P133" s="408"/>
      <c r="Q133" s="409"/>
      <c r="R133" s="409"/>
      <c r="S133" s="409"/>
      <c r="T133" s="409"/>
      <c r="U133" s="409"/>
      <c r="V133" s="409"/>
      <c r="W133" s="410">
        <f t="shared" si="6"/>
        <v>0</v>
      </c>
      <c r="X133" s="406"/>
      <c r="Y133" s="406"/>
      <c r="Z133" s="411"/>
      <c r="AA133" s="411"/>
      <c r="AB133" s="412"/>
      <c r="AC133" s="406"/>
      <c r="AD133" s="413"/>
    </row>
    <row r="134" spans="1:30" s="519" customFormat="1" ht="39.950000000000003" hidden="1" customHeight="1" thickBot="1">
      <c r="A134" s="406">
        <v>111</v>
      </c>
      <c r="B134" s="407" t="s">
        <v>354</v>
      </c>
      <c r="C134" s="407" t="s">
        <v>455</v>
      </c>
      <c r="D134" s="407"/>
      <c r="E134" s="406" t="s">
        <v>16</v>
      </c>
      <c r="F134" s="406" t="s">
        <v>75</v>
      </c>
      <c r="G134" s="406" t="s">
        <v>523</v>
      </c>
      <c r="H134" s="531">
        <v>6100</v>
      </c>
      <c r="I134" s="529"/>
      <c r="J134" s="477">
        <v>6100</v>
      </c>
      <c r="K134" s="478"/>
      <c r="L134" s="413">
        <v>6100</v>
      </c>
      <c r="M134" s="412"/>
      <c r="N134" s="474">
        <v>84</v>
      </c>
      <c r="O134" s="426"/>
      <c r="P134" s="408"/>
      <c r="Q134" s="409"/>
      <c r="R134" s="409"/>
      <c r="S134" s="409"/>
      <c r="T134" s="409"/>
      <c r="U134" s="409"/>
      <c r="V134" s="409"/>
      <c r="W134" s="410">
        <f t="shared" si="6"/>
        <v>0</v>
      </c>
      <c r="X134" s="406"/>
      <c r="Y134" s="406"/>
      <c r="Z134" s="411"/>
      <c r="AA134" s="411"/>
      <c r="AB134" s="412"/>
      <c r="AC134" s="406"/>
      <c r="AD134" s="413"/>
    </row>
    <row r="135" spans="1:30" s="519" customFormat="1" ht="32.1" hidden="1" customHeight="1" thickBot="1">
      <c r="A135" s="406">
        <v>112</v>
      </c>
      <c r="B135" s="407" t="s">
        <v>3</v>
      </c>
      <c r="C135" s="407" t="s">
        <v>505</v>
      </c>
      <c r="D135" s="407"/>
      <c r="E135" s="406" t="s">
        <v>16</v>
      </c>
      <c r="F135" s="406" t="s">
        <v>75</v>
      </c>
      <c r="G135" s="406" t="s">
        <v>523</v>
      </c>
      <c r="H135" s="531" t="s">
        <v>539</v>
      </c>
      <c r="I135" s="529">
        <v>0.5</v>
      </c>
      <c r="J135" s="477">
        <v>20676</v>
      </c>
      <c r="K135" s="478">
        <v>0.5</v>
      </c>
      <c r="L135" s="413">
        <v>20675</v>
      </c>
      <c r="M135" s="412">
        <v>0.5</v>
      </c>
      <c r="N135" s="474">
        <v>81</v>
      </c>
      <c r="O135" s="426"/>
      <c r="P135" s="408"/>
      <c r="Q135" s="409"/>
      <c r="R135" s="409"/>
      <c r="S135" s="409"/>
      <c r="T135" s="409"/>
      <c r="U135" s="409"/>
      <c r="V135" s="409"/>
      <c r="W135" s="410">
        <f t="shared" si="6"/>
        <v>0</v>
      </c>
      <c r="X135" s="406"/>
      <c r="Y135" s="406"/>
      <c r="Z135" s="411"/>
      <c r="AA135" s="411"/>
      <c r="AB135" s="412"/>
      <c r="AC135" s="406"/>
      <c r="AD135" s="413"/>
    </row>
    <row r="136" spans="1:30" s="519" customFormat="1" ht="39.950000000000003" hidden="1" customHeight="1" thickBot="1">
      <c r="A136" s="406">
        <v>113</v>
      </c>
      <c r="B136" s="407" t="s">
        <v>371</v>
      </c>
      <c r="C136" s="407" t="s">
        <v>473</v>
      </c>
      <c r="D136" s="407"/>
      <c r="E136" s="406" t="s">
        <v>16</v>
      </c>
      <c r="F136" s="406" t="s">
        <v>75</v>
      </c>
      <c r="G136" s="406" t="s">
        <v>523</v>
      </c>
      <c r="H136" s="531" t="s">
        <v>540</v>
      </c>
      <c r="I136" s="529">
        <v>1</v>
      </c>
      <c r="J136" s="477">
        <v>42678</v>
      </c>
      <c r="K136" s="478">
        <v>1</v>
      </c>
      <c r="L136" s="413">
        <v>42000</v>
      </c>
      <c r="M136" s="412">
        <v>1</v>
      </c>
      <c r="N136" s="474">
        <v>95</v>
      </c>
      <c r="O136" s="426"/>
      <c r="P136" s="408"/>
      <c r="Q136" s="409"/>
      <c r="R136" s="409"/>
      <c r="S136" s="409"/>
      <c r="T136" s="409"/>
      <c r="U136" s="409"/>
      <c r="V136" s="409"/>
      <c r="W136" s="410">
        <f t="shared" si="6"/>
        <v>0</v>
      </c>
      <c r="X136" s="406"/>
      <c r="Y136" s="406"/>
      <c r="Z136" s="411"/>
      <c r="AA136" s="411"/>
      <c r="AB136" s="412"/>
      <c r="AC136" s="406"/>
      <c r="AD136" s="413"/>
    </row>
    <row r="137" spans="1:30" s="519" customFormat="1" ht="39.950000000000003" hidden="1" customHeight="1" thickBot="1">
      <c r="A137" s="406">
        <v>115</v>
      </c>
      <c r="B137" s="407" t="s">
        <v>5</v>
      </c>
      <c r="C137" s="407" t="s">
        <v>506</v>
      </c>
      <c r="D137" s="407"/>
      <c r="E137" s="406" t="s">
        <v>16</v>
      </c>
      <c r="F137" s="406" t="s">
        <v>75</v>
      </c>
      <c r="G137" s="406" t="s">
        <v>523</v>
      </c>
      <c r="H137" s="531">
        <v>13000</v>
      </c>
      <c r="I137" s="529">
        <v>0.5</v>
      </c>
      <c r="J137" s="477">
        <v>36192</v>
      </c>
      <c r="K137" s="478">
        <v>0.75</v>
      </c>
      <c r="L137" s="413">
        <v>16700</v>
      </c>
      <c r="M137" s="412">
        <v>0.25</v>
      </c>
      <c r="N137" s="474">
        <v>94</v>
      </c>
      <c r="O137" s="426"/>
      <c r="P137" s="408"/>
      <c r="Q137" s="409"/>
      <c r="R137" s="409"/>
      <c r="S137" s="409"/>
      <c r="T137" s="409"/>
      <c r="U137" s="409"/>
      <c r="V137" s="409"/>
      <c r="W137" s="410">
        <f t="shared" si="6"/>
        <v>0</v>
      </c>
      <c r="X137" s="406"/>
      <c r="Y137" s="406"/>
      <c r="Z137" s="411"/>
      <c r="AA137" s="411"/>
      <c r="AB137" s="412"/>
      <c r="AC137" s="406"/>
      <c r="AD137" s="413"/>
    </row>
    <row r="138" spans="1:30" s="519" customFormat="1" ht="39.950000000000003" hidden="1" customHeight="1" thickBot="1">
      <c r="A138" s="406">
        <v>116</v>
      </c>
      <c r="B138" s="407" t="s">
        <v>5</v>
      </c>
      <c r="C138" s="407" t="s">
        <v>479</v>
      </c>
      <c r="D138" s="407"/>
      <c r="E138" s="406" t="s">
        <v>16</v>
      </c>
      <c r="F138" s="406" t="s">
        <v>75</v>
      </c>
      <c r="G138" s="406" t="s">
        <v>523</v>
      </c>
      <c r="H138" s="531">
        <v>14000</v>
      </c>
      <c r="I138" s="529">
        <v>0.25</v>
      </c>
      <c r="J138" s="477">
        <v>39943</v>
      </c>
      <c r="K138" s="478">
        <v>0.75</v>
      </c>
      <c r="L138" s="413">
        <v>19300</v>
      </c>
      <c r="M138" s="412">
        <v>0.25</v>
      </c>
      <c r="N138" s="474">
        <v>95</v>
      </c>
      <c r="O138" s="426"/>
      <c r="P138" s="408"/>
      <c r="Q138" s="409"/>
      <c r="R138" s="409"/>
      <c r="S138" s="409"/>
      <c r="T138" s="409"/>
      <c r="U138" s="409"/>
      <c r="V138" s="409"/>
      <c r="W138" s="410">
        <f t="shared" si="6"/>
        <v>0</v>
      </c>
      <c r="X138" s="406"/>
      <c r="Y138" s="406"/>
      <c r="Z138" s="411"/>
      <c r="AA138" s="411"/>
      <c r="AB138" s="412"/>
      <c r="AC138" s="406"/>
      <c r="AD138" s="413"/>
    </row>
    <row r="139" spans="1:30" s="519" customFormat="1" ht="39.950000000000003" hidden="1" customHeight="1" thickBot="1">
      <c r="A139" s="406">
        <v>117</v>
      </c>
      <c r="B139" s="407" t="s">
        <v>477</v>
      </c>
      <c r="C139" s="407" t="s">
        <v>478</v>
      </c>
      <c r="D139" s="407"/>
      <c r="E139" s="406" t="s">
        <v>16</v>
      </c>
      <c r="F139" s="406" t="s">
        <v>75</v>
      </c>
      <c r="G139" s="406" t="s">
        <v>523</v>
      </c>
      <c r="H139" s="531">
        <v>24020</v>
      </c>
      <c r="I139" s="529">
        <v>0.5</v>
      </c>
      <c r="J139" s="477">
        <v>25247</v>
      </c>
      <c r="K139" s="478">
        <v>0.5</v>
      </c>
      <c r="L139" s="413">
        <v>25245</v>
      </c>
      <c r="M139" s="412">
        <v>0.5</v>
      </c>
      <c r="N139" s="474">
        <v>72</v>
      </c>
      <c r="O139" s="426"/>
      <c r="P139" s="408"/>
      <c r="Q139" s="409"/>
      <c r="R139" s="409"/>
      <c r="S139" s="409"/>
      <c r="T139" s="409"/>
      <c r="U139" s="409"/>
      <c r="V139" s="409"/>
      <c r="W139" s="410">
        <f t="shared" si="6"/>
        <v>0</v>
      </c>
      <c r="X139" s="406"/>
      <c r="Y139" s="406"/>
      <c r="Z139" s="411"/>
      <c r="AA139" s="411"/>
      <c r="AB139" s="412"/>
      <c r="AC139" s="406"/>
      <c r="AD139" s="413"/>
    </row>
    <row r="140" spans="1:30" s="519" customFormat="1" ht="39.950000000000003" hidden="1" customHeight="1" thickBot="1">
      <c r="A140" s="406">
        <v>118</v>
      </c>
      <c r="B140" s="407" t="s">
        <v>3</v>
      </c>
      <c r="C140" s="407" t="s">
        <v>511</v>
      </c>
      <c r="D140" s="407"/>
      <c r="E140" s="406" t="s">
        <v>17</v>
      </c>
      <c r="F140" s="406" t="s">
        <v>75</v>
      </c>
      <c r="G140" s="406" t="s">
        <v>523</v>
      </c>
      <c r="H140" s="531" t="s">
        <v>539</v>
      </c>
      <c r="I140" s="529">
        <v>0.25</v>
      </c>
      <c r="J140" s="477">
        <v>10338</v>
      </c>
      <c r="K140" s="478">
        <v>0.25</v>
      </c>
      <c r="L140" s="413">
        <v>10335</v>
      </c>
      <c r="M140" s="412">
        <v>0.25</v>
      </c>
      <c r="N140" s="474">
        <v>69</v>
      </c>
      <c r="O140" s="426"/>
      <c r="P140" s="408"/>
      <c r="Q140" s="409"/>
      <c r="R140" s="409"/>
      <c r="S140" s="409"/>
      <c r="T140" s="409"/>
      <c r="U140" s="409"/>
      <c r="V140" s="409"/>
      <c r="W140" s="410">
        <f t="shared" si="6"/>
        <v>0</v>
      </c>
      <c r="X140" s="406"/>
      <c r="Y140" s="406"/>
      <c r="Z140" s="411"/>
      <c r="AA140" s="411"/>
      <c r="AB140" s="412"/>
      <c r="AC140" s="406"/>
      <c r="AD140" s="413"/>
    </row>
    <row r="141" spans="1:30" s="519" customFormat="1" ht="39.950000000000003" hidden="1" customHeight="1" thickBot="1">
      <c r="A141" s="406">
        <v>119</v>
      </c>
      <c r="B141" s="407" t="s">
        <v>468</v>
      </c>
      <c r="C141" s="407" t="s">
        <v>470</v>
      </c>
      <c r="D141" s="407"/>
      <c r="E141" s="406" t="s">
        <v>469</v>
      </c>
      <c r="F141" s="406" t="s">
        <v>75</v>
      </c>
      <c r="G141" s="406" t="s">
        <v>533</v>
      </c>
      <c r="H141" s="531">
        <v>10000</v>
      </c>
      <c r="I141" s="529"/>
      <c r="J141" s="477">
        <v>10000</v>
      </c>
      <c r="K141" s="478">
        <v>0.25</v>
      </c>
      <c r="L141" s="413">
        <v>10000</v>
      </c>
      <c r="M141" s="412">
        <v>0.25</v>
      </c>
      <c r="N141" s="474">
        <v>90</v>
      </c>
      <c r="O141" s="426"/>
      <c r="P141" s="408"/>
      <c r="Q141" s="409"/>
      <c r="R141" s="409"/>
      <c r="S141" s="409"/>
      <c r="T141" s="409"/>
      <c r="U141" s="409"/>
      <c r="V141" s="409"/>
      <c r="W141" s="410">
        <f t="shared" si="6"/>
        <v>0</v>
      </c>
      <c r="X141" s="406"/>
      <c r="Y141" s="406"/>
      <c r="Z141" s="411"/>
      <c r="AA141" s="411"/>
      <c r="AB141" s="412"/>
      <c r="AC141" s="406"/>
      <c r="AD141" s="413"/>
    </row>
    <row r="142" spans="1:30" ht="39.950000000000003" customHeight="1">
      <c r="A142" s="414"/>
      <c r="B142" s="520"/>
      <c r="C142" s="438" t="s">
        <v>509</v>
      </c>
      <c r="D142" s="479"/>
      <c r="E142" s="429"/>
      <c r="F142" s="429"/>
      <c r="G142" s="429"/>
      <c r="H142" s="481" t="s">
        <v>529</v>
      </c>
      <c r="I142" s="432"/>
      <c r="J142" s="433" t="s">
        <v>530</v>
      </c>
      <c r="K142" s="431">
        <v>510000</v>
      </c>
      <c r="L142" s="482">
        <f>SUM(L123:L141)</f>
        <v>510000</v>
      </c>
      <c r="M142" s="432"/>
      <c r="N142" s="480">
        <f>K142-L142</f>
        <v>0</v>
      </c>
      <c r="O142" s="473"/>
      <c r="P142" s="434"/>
      <c r="Q142" s="433"/>
      <c r="R142" s="433"/>
      <c r="S142" s="433"/>
      <c r="T142" s="433"/>
      <c r="U142" s="433"/>
      <c r="V142" s="433"/>
      <c r="W142" s="435"/>
      <c r="X142" s="429"/>
      <c r="Y142" s="429"/>
      <c r="Z142" s="436"/>
      <c r="AA142" s="436"/>
      <c r="AB142" s="432"/>
      <c r="AC142" s="429"/>
      <c r="AD142" s="431"/>
    </row>
    <row r="143" spans="1:30" ht="39.950000000000003" customHeight="1" thickBot="1">
      <c r="A143" s="414"/>
      <c r="B143" s="437" t="s">
        <v>507</v>
      </c>
      <c r="C143" s="468">
        <f>SUM(J144)</f>
        <v>5599355.3600000013</v>
      </c>
      <c r="D143" s="479"/>
      <c r="E143" s="429"/>
      <c r="F143" s="429"/>
      <c r="G143" s="429"/>
      <c r="H143" s="431"/>
      <c r="I143" s="511"/>
      <c r="J143" s="513" t="s">
        <v>532</v>
      </c>
      <c r="K143" s="512"/>
      <c r="L143" s="512"/>
      <c r="M143" s="511"/>
      <c r="N143" s="480"/>
      <c r="O143" s="434"/>
      <c r="P143" s="434"/>
      <c r="Q143" s="433"/>
      <c r="R143" s="433"/>
      <c r="S143" s="433"/>
      <c r="T143" s="433"/>
      <c r="U143" s="433"/>
      <c r="V143" s="433"/>
      <c r="W143" s="435"/>
      <c r="X143" s="429"/>
      <c r="Y143" s="429"/>
      <c r="Z143" s="436"/>
      <c r="AA143" s="436"/>
      <c r="AB143" s="432"/>
      <c r="AC143" s="429"/>
      <c r="AD143" s="431"/>
    </row>
    <row r="144" spans="1:30" ht="39.950000000000003" customHeight="1">
      <c r="A144" s="414"/>
      <c r="B144" s="437" t="s">
        <v>508</v>
      </c>
      <c r="C144" s="452">
        <v>1460000</v>
      </c>
      <c r="D144" s="430"/>
      <c r="E144" s="429"/>
      <c r="F144" s="429"/>
      <c r="G144" s="429"/>
      <c r="H144" s="431"/>
      <c r="I144" s="432" t="s">
        <v>228</v>
      </c>
      <c r="J144" s="433">
        <f>SUM(J3:J141)</f>
        <v>5599355.3600000013</v>
      </c>
      <c r="K144" s="433"/>
      <c r="L144" s="433">
        <f>SUM(L3:L141)-L103-L91-L65-L35-L20-L66-L104</f>
        <v>3274982.4399999995</v>
      </c>
      <c r="M144" s="433">
        <f>SUM(M3:M141)</f>
        <v>62.300000000000004</v>
      </c>
      <c r="N144" s="433"/>
      <c r="O144" s="434"/>
      <c r="P144" s="434"/>
      <c r="Q144" s="433"/>
      <c r="R144" s="433"/>
      <c r="S144" s="433"/>
      <c r="T144" s="433"/>
      <c r="U144" s="433"/>
      <c r="V144" s="433"/>
      <c r="W144" s="435"/>
      <c r="X144" s="429"/>
      <c r="Y144" s="429"/>
      <c r="Z144" s="436"/>
      <c r="AA144" s="436"/>
      <c r="AB144" s="432"/>
      <c r="AC144" s="429"/>
      <c r="AD144" s="431"/>
    </row>
    <row r="145" spans="1:30" ht="39.950000000000003" customHeight="1">
      <c r="A145" s="414"/>
      <c r="B145" s="437" t="s">
        <v>528</v>
      </c>
      <c r="C145" s="452">
        <f>SUM(L145)</f>
        <v>1815000</v>
      </c>
      <c r="D145" s="439"/>
      <c r="E145" s="440"/>
      <c r="F145" s="440"/>
      <c r="G145" s="440"/>
      <c r="H145" s="441"/>
      <c r="I145" s="442" t="s">
        <v>527</v>
      </c>
      <c r="J145" s="433">
        <f>SUM(J3:J19)+SUM(J13:J18)+J33+SUM(J31:J34)+J62+SUM(J55:J61)+J90+SUM(J80:J86)+J102+SUM(J100:J102)+SUM(J123:J124)+J125+SUM(J130:J141)</f>
        <v>2834699.16</v>
      </c>
      <c r="K145" s="433"/>
      <c r="L145" s="433">
        <f>SUM(L130+L141+L140+L139+L138+L137+L136+L135+L134+L133+L131+L129+L128+L127+L126+L125+L124+L123+L102+L101+L100+L99+L98+L97+L90+L89+L88+L87+L86+L85+L84+L83+L82+L81+L80+L64+L63+L62+L61+L60+L59+L58+L57+L56+L55+L34+L33+L32+L31+L30+L29+L28+L27+L19+L18+L17+L16+L15+L14+L13)</f>
        <v>1815000</v>
      </c>
      <c r="M145" s="433">
        <f>SUM(M3:M19)+SUM(M13:M18)+M33+SUM(M31:M34)+M62+SUM(M55:M61)+M90+SUM(M80:M86)+M102+SUM(M100:M102)+SUM(M123:M124)+M125+SUM(M130:M141)</f>
        <v>34.450000000000003</v>
      </c>
      <c r="N145" s="441"/>
      <c r="O145" s="441">
        <f>SUM(L142+L103+L91+L65+L35+L20)</f>
        <v>1815000</v>
      </c>
      <c r="P145" s="445"/>
      <c r="Q145" s="446"/>
      <c r="R145" s="446"/>
      <c r="S145" s="446"/>
      <c r="T145" s="446"/>
      <c r="U145" s="446"/>
      <c r="V145" s="446"/>
      <c r="W145" s="447"/>
      <c r="X145" s="448"/>
      <c r="Y145" s="448"/>
      <c r="Z145" s="449"/>
      <c r="AA145" s="449"/>
      <c r="AB145" s="450"/>
      <c r="AC145" s="448"/>
      <c r="AD145" s="451"/>
    </row>
    <row r="146" spans="1:30" ht="39.950000000000003" customHeight="1">
      <c r="A146" s="414"/>
      <c r="B146" s="437" t="s">
        <v>510</v>
      </c>
      <c r="C146" s="452">
        <v>1861793</v>
      </c>
      <c r="D146" s="439"/>
      <c r="E146" s="440"/>
      <c r="F146" s="440"/>
      <c r="G146" s="440"/>
      <c r="H146" s="441"/>
      <c r="I146" s="442"/>
      <c r="J146" s="443"/>
      <c r="K146" s="441"/>
      <c r="L146" s="441"/>
      <c r="M146" s="441"/>
      <c r="N146" s="441"/>
      <c r="O146" s="444"/>
      <c r="P146" s="445"/>
      <c r="Q146" s="446"/>
      <c r="R146" s="446"/>
      <c r="S146" s="446"/>
      <c r="T146" s="446"/>
      <c r="U146" s="446"/>
      <c r="V146" s="446"/>
      <c r="W146" s="447"/>
      <c r="X146" s="448"/>
      <c r="Y146" s="448"/>
      <c r="Z146" s="449"/>
      <c r="AA146" s="449"/>
      <c r="AB146" s="450"/>
      <c r="AC146" s="448"/>
      <c r="AD146" s="451"/>
    </row>
    <row r="147" spans="1:30" ht="39.950000000000003" customHeight="1">
      <c r="A147" s="414"/>
      <c r="B147" s="437" t="s">
        <v>531</v>
      </c>
      <c r="C147" s="452">
        <f>C146-C145</f>
        <v>46793</v>
      </c>
      <c r="D147" s="439"/>
      <c r="E147" s="440"/>
      <c r="F147" s="440"/>
      <c r="G147" s="440"/>
      <c r="H147" s="441"/>
      <c r="I147" s="442"/>
      <c r="J147" s="443"/>
      <c r="K147" s="441" t="s">
        <v>556</v>
      </c>
      <c r="L147" s="441">
        <f>L145-L142-L103-L91-L65-L35-L20</f>
        <v>0</v>
      </c>
      <c r="M147" s="441"/>
      <c r="N147" s="441"/>
      <c r="O147" s="444"/>
      <c r="P147" s="445"/>
      <c r="Q147" s="446"/>
      <c r="R147" s="446"/>
      <c r="S147" s="446"/>
      <c r="T147" s="446"/>
      <c r="U147" s="446"/>
      <c r="V147" s="446"/>
      <c r="W147" s="447"/>
      <c r="X147" s="448"/>
      <c r="Y147" s="448"/>
      <c r="Z147" s="449"/>
      <c r="AA147" s="449"/>
      <c r="AB147" s="450"/>
      <c r="AC147" s="448"/>
      <c r="AD147" s="451"/>
    </row>
    <row r="148" spans="1:30" ht="39.950000000000003" customHeight="1">
      <c r="A148" s="414"/>
      <c r="B148" s="414"/>
      <c r="C148" s="414"/>
      <c r="D148" s="439"/>
      <c r="E148" s="440"/>
      <c r="F148" s="440"/>
      <c r="G148" s="440"/>
      <c r="H148" s="533" t="s">
        <v>550</v>
      </c>
      <c r="I148" s="442"/>
      <c r="J148" s="443"/>
      <c r="K148" s="441"/>
      <c r="L148" s="441"/>
      <c r="M148" s="441"/>
      <c r="N148" s="441"/>
      <c r="O148" s="444"/>
      <c r="P148" s="445"/>
      <c r="Q148" s="446"/>
      <c r="R148" s="446"/>
      <c r="S148" s="446"/>
      <c r="T148" s="446"/>
      <c r="U148" s="446"/>
      <c r="V148" s="446"/>
      <c r="W148" s="447"/>
      <c r="X148" s="448"/>
      <c r="Y148" s="448"/>
      <c r="Z148" s="449"/>
      <c r="AA148" s="449"/>
      <c r="AB148" s="450"/>
      <c r="AC148" s="448"/>
      <c r="AD148" s="451"/>
    </row>
    <row r="149" spans="1:30" ht="39.950000000000003" customHeight="1">
      <c r="A149" s="414"/>
      <c r="B149" s="414"/>
      <c r="C149" s="414"/>
      <c r="D149" s="439"/>
      <c r="E149" s="440"/>
      <c r="F149" s="440"/>
      <c r="G149" s="440"/>
      <c r="H149" s="532" t="s">
        <v>551</v>
      </c>
      <c r="I149" s="442"/>
      <c r="J149" s="443"/>
      <c r="K149" s="441"/>
      <c r="L149" s="441"/>
      <c r="M149" s="441"/>
      <c r="N149" s="441"/>
      <c r="O149" s="444"/>
      <c r="P149" s="445"/>
      <c r="Q149" s="446"/>
      <c r="R149" s="446"/>
      <c r="S149" s="446"/>
      <c r="T149" s="446"/>
      <c r="U149" s="446"/>
      <c r="V149" s="446"/>
      <c r="W149" s="447"/>
      <c r="X149" s="448"/>
      <c r="Y149" s="448"/>
      <c r="Z149" s="449"/>
      <c r="AA149" s="449"/>
      <c r="AB149" s="450"/>
      <c r="AC149" s="448"/>
      <c r="AD149" s="451"/>
    </row>
    <row r="150" spans="1:30" ht="39.950000000000003" customHeight="1">
      <c r="A150" s="414"/>
      <c r="B150" s="414"/>
      <c r="C150" s="414"/>
      <c r="D150" s="439"/>
      <c r="E150" s="440"/>
      <c r="F150" s="440"/>
      <c r="G150" s="440"/>
      <c r="H150" s="441"/>
      <c r="I150" s="442"/>
      <c r="J150" s="443"/>
      <c r="K150" s="441"/>
      <c r="L150" s="441"/>
      <c r="M150" s="441"/>
      <c r="N150" s="441"/>
      <c r="O150" s="444"/>
      <c r="P150" s="445"/>
      <c r="Q150" s="446"/>
      <c r="R150" s="446"/>
      <c r="S150" s="446"/>
      <c r="T150" s="446"/>
      <c r="U150" s="446"/>
      <c r="V150" s="446"/>
      <c r="W150" s="447"/>
      <c r="X150" s="448"/>
      <c r="Y150" s="448"/>
      <c r="Z150" s="449"/>
      <c r="AA150" s="449"/>
      <c r="AB150" s="450"/>
      <c r="AC150" s="448"/>
      <c r="AD150" s="451"/>
    </row>
  </sheetData>
  <autoFilter ref="A1:A150">
    <filterColumn colId="0">
      <filters blank="1"/>
    </filterColumn>
  </autoFilter>
  <phoneticPr fontId="0" type="noConversion"/>
  <pageMargins left="0.78740157480314965" right="0.15748031496062992" top="0.51181102362204722" bottom="0.47244094488188981" header="0.51181102362204722" footer="0.51181102362204722"/>
  <pageSetup paperSize="9" scale="59" orientation="landscape" horizontalDpi="1200" r:id="rId1"/>
  <headerFooter alignWithMargins="0">
    <oddHeader>&amp;R&amp;"Arial,Fett"&amp;20Anlage 7</oddHeader>
    <oddFooter>Seite &amp;P von &amp;N</oddFooter>
  </headerFooter>
  <rowBreaks count="7" manualBreakCount="7">
    <brk id="20" max="16383" man="1"/>
    <brk id="35" max="16383" man="1"/>
    <brk id="54" max="14" man="1"/>
    <brk id="66" max="16383" man="1"/>
    <brk id="79" max="14" man="1"/>
    <brk id="91" max="16383" man="1"/>
    <brk id="10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9"/>
  <sheetViews>
    <sheetView workbookViewId="0">
      <selection activeCell="I136" sqref="I136"/>
    </sheetView>
  </sheetViews>
  <sheetFormatPr baseColWidth="10" defaultRowHeight="12.75"/>
  <cols>
    <col min="1" max="1" width="4.28515625" style="183" customWidth="1"/>
    <col min="2" max="2" width="10.42578125" customWidth="1"/>
    <col min="3" max="3" width="20.42578125" customWidth="1"/>
    <col min="4" max="4" width="32.42578125" style="19" customWidth="1"/>
    <col min="5" max="5" width="10" style="183" customWidth="1"/>
    <col min="6" max="6" width="21.5703125" customWidth="1"/>
    <col min="7" max="7" width="17.85546875" customWidth="1"/>
    <col min="8" max="8" width="20.42578125" customWidth="1"/>
  </cols>
  <sheetData>
    <row r="1" spans="1:9" ht="15">
      <c r="A1" s="244" t="s">
        <v>18</v>
      </c>
    </row>
    <row r="2" spans="1:9" ht="13.5" thickBot="1"/>
    <row r="3" spans="1:9" ht="36" customHeight="1" thickBot="1">
      <c r="A3" s="2" t="s">
        <v>0</v>
      </c>
      <c r="B3" s="2" t="s">
        <v>8</v>
      </c>
      <c r="C3" s="2" t="s">
        <v>1</v>
      </c>
      <c r="D3" s="2" t="s">
        <v>9</v>
      </c>
      <c r="E3" s="2" t="s">
        <v>13</v>
      </c>
      <c r="F3" s="2" t="s">
        <v>10</v>
      </c>
      <c r="G3" s="2" t="s">
        <v>12</v>
      </c>
      <c r="H3" s="2" t="s">
        <v>11</v>
      </c>
    </row>
    <row r="4" spans="1:9" ht="36" customHeight="1">
      <c r="A4" s="187"/>
      <c r="B4" s="188"/>
      <c r="C4" s="188"/>
      <c r="D4" s="188"/>
      <c r="E4" s="188"/>
      <c r="F4" s="188"/>
      <c r="G4" s="188"/>
      <c r="H4" s="189"/>
    </row>
    <row r="5" spans="1:9">
      <c r="A5" s="144">
        <v>1</v>
      </c>
      <c r="B5" s="139">
        <v>40780</v>
      </c>
      <c r="C5" s="190" t="s">
        <v>19</v>
      </c>
      <c r="D5" s="27" t="s">
        <v>14</v>
      </c>
      <c r="E5" s="27" t="s">
        <v>75</v>
      </c>
      <c r="F5" s="28" t="s">
        <v>44</v>
      </c>
      <c r="G5" s="140">
        <f>86323+30100+29705.02</f>
        <v>146128.01999999999</v>
      </c>
      <c r="H5" s="145">
        <v>122686.81</v>
      </c>
    </row>
    <row r="6" spans="1:9" ht="26.25" thickBot="1">
      <c r="A6" s="146"/>
      <c r="B6" s="112"/>
      <c r="C6" s="50"/>
      <c r="D6" s="51"/>
      <c r="E6" s="51"/>
      <c r="F6" s="192" t="s">
        <v>27</v>
      </c>
      <c r="G6" s="52"/>
      <c r="H6" s="147"/>
    </row>
    <row r="7" spans="1:9" ht="25.5">
      <c r="A7" s="152">
        <v>2</v>
      </c>
      <c r="B7" s="115"/>
      <c r="C7" s="28" t="s">
        <v>42</v>
      </c>
      <c r="D7" s="27" t="s">
        <v>16</v>
      </c>
      <c r="E7" s="27" t="s">
        <v>15</v>
      </c>
      <c r="F7" s="28" t="s">
        <v>43</v>
      </c>
      <c r="G7" s="26"/>
      <c r="H7" s="153">
        <v>61456</v>
      </c>
    </row>
    <row r="8" spans="1:9">
      <c r="A8" s="150">
        <v>3</v>
      </c>
      <c r="B8" s="114">
        <v>40784</v>
      </c>
      <c r="C8" s="13"/>
      <c r="D8" s="20" t="s">
        <v>15</v>
      </c>
      <c r="E8" s="20" t="s">
        <v>15</v>
      </c>
      <c r="F8" s="8" t="s">
        <v>45</v>
      </c>
      <c r="G8" s="9"/>
      <c r="H8" s="151">
        <v>5934</v>
      </c>
    </row>
    <row r="9" spans="1:9">
      <c r="A9" s="150">
        <v>4</v>
      </c>
      <c r="B9" s="114">
        <v>40784</v>
      </c>
      <c r="C9" s="13"/>
      <c r="D9" s="21" t="s">
        <v>17</v>
      </c>
      <c r="E9" s="21" t="s">
        <v>15</v>
      </c>
      <c r="F9" s="29" t="s">
        <v>46</v>
      </c>
      <c r="G9" s="9"/>
      <c r="H9" s="151">
        <v>3043</v>
      </c>
    </row>
    <row r="10" spans="1:9" ht="15" customHeight="1" thickBot="1">
      <c r="A10" s="154">
        <v>5</v>
      </c>
      <c r="B10" s="116">
        <v>40784</v>
      </c>
      <c r="C10" s="25"/>
      <c r="D10" s="30" t="s">
        <v>20</v>
      </c>
      <c r="E10" s="31" t="s">
        <v>15</v>
      </c>
      <c r="F10" s="32" t="s">
        <v>47</v>
      </c>
      <c r="G10" s="33"/>
      <c r="H10" s="155">
        <v>3642</v>
      </c>
    </row>
    <row r="11" spans="1:9" ht="26.25" thickBot="1">
      <c r="A11" s="156"/>
      <c r="B11" s="117"/>
      <c r="C11" s="39" t="s">
        <v>21</v>
      </c>
      <c r="D11" s="40"/>
      <c r="E11" s="40"/>
      <c r="F11" s="193" t="s">
        <v>48</v>
      </c>
      <c r="G11" s="42">
        <f>12996.03+62458.69</f>
        <v>75454.720000000001</v>
      </c>
      <c r="H11" s="165">
        <f>SUM(H7:H10)</f>
        <v>74075</v>
      </c>
    </row>
    <row r="12" spans="1:9" ht="25.5">
      <c r="A12" s="150">
        <v>6</v>
      </c>
      <c r="B12" s="114">
        <v>40785</v>
      </c>
      <c r="C12" s="53" t="s">
        <v>28</v>
      </c>
      <c r="D12" s="15" t="s">
        <v>29</v>
      </c>
      <c r="E12" s="21" t="s">
        <v>15</v>
      </c>
      <c r="F12" s="8" t="s">
        <v>49</v>
      </c>
      <c r="G12" s="9"/>
      <c r="H12" s="151">
        <v>18353.12</v>
      </c>
      <c r="I12" s="54"/>
    </row>
    <row r="13" spans="1:9">
      <c r="A13" s="150">
        <v>7</v>
      </c>
      <c r="B13" s="114">
        <v>40785</v>
      </c>
      <c r="C13" s="4"/>
      <c r="D13" s="6" t="s">
        <v>30</v>
      </c>
      <c r="E13" s="21" t="s">
        <v>15</v>
      </c>
      <c r="F13" s="8" t="s">
        <v>50</v>
      </c>
      <c r="G13" s="9"/>
      <c r="H13" s="151">
        <v>59633.84</v>
      </c>
      <c r="I13" s="54"/>
    </row>
    <row r="14" spans="1:9" ht="12.75" customHeight="1">
      <c r="A14" s="150">
        <v>8</v>
      </c>
      <c r="B14" s="118">
        <v>40785</v>
      </c>
      <c r="C14" s="4"/>
      <c r="D14" s="6" t="s">
        <v>31</v>
      </c>
      <c r="E14" s="21" t="s">
        <v>15</v>
      </c>
      <c r="F14" s="8" t="s">
        <v>51</v>
      </c>
      <c r="G14" s="9"/>
      <c r="H14" s="151">
        <v>18353.12</v>
      </c>
      <c r="I14" s="54"/>
    </row>
    <row r="15" spans="1:9">
      <c r="A15" s="150">
        <v>9</v>
      </c>
      <c r="B15" s="118">
        <v>40785</v>
      </c>
      <c r="C15" s="4"/>
      <c r="D15" s="6" t="s">
        <v>32</v>
      </c>
      <c r="E15" s="20" t="s">
        <v>15</v>
      </c>
      <c r="F15" s="29" t="s">
        <v>52</v>
      </c>
      <c r="G15" s="9"/>
      <c r="H15" s="151">
        <v>18353.12</v>
      </c>
      <c r="I15" s="55"/>
    </row>
    <row r="16" spans="1:9">
      <c r="A16" s="150">
        <v>10</v>
      </c>
      <c r="B16" s="118">
        <v>40785</v>
      </c>
      <c r="C16" s="4"/>
      <c r="D16" s="6" t="s">
        <v>34</v>
      </c>
      <c r="E16" s="21" t="s">
        <v>22</v>
      </c>
      <c r="F16" s="29" t="s">
        <v>53</v>
      </c>
      <c r="G16" s="9"/>
      <c r="H16" s="151">
        <v>57288.72</v>
      </c>
      <c r="I16" s="54"/>
    </row>
    <row r="17" spans="1:9">
      <c r="A17" s="150">
        <v>11</v>
      </c>
      <c r="B17" s="118">
        <v>40785</v>
      </c>
      <c r="C17" s="4"/>
      <c r="D17" s="6" t="s">
        <v>35</v>
      </c>
      <c r="E17" s="21" t="s">
        <v>15</v>
      </c>
      <c r="F17" s="8" t="s">
        <v>54</v>
      </c>
      <c r="G17" s="9"/>
      <c r="H17" s="151">
        <v>18353.12</v>
      </c>
      <c r="I17" s="54"/>
    </row>
    <row r="18" spans="1:9">
      <c r="A18" s="150"/>
      <c r="B18" s="119"/>
      <c r="C18" s="4"/>
      <c r="D18" s="13" t="s">
        <v>33</v>
      </c>
      <c r="E18" s="21"/>
      <c r="F18" s="11"/>
      <c r="G18" s="9"/>
      <c r="H18" s="151">
        <v>29729.4</v>
      </c>
      <c r="I18" s="54"/>
    </row>
    <row r="19" spans="1:9" ht="14.25" customHeight="1" thickBot="1">
      <c r="A19" s="166"/>
      <c r="B19" s="297"/>
      <c r="C19" s="7"/>
      <c r="D19" s="64" t="s">
        <v>24</v>
      </c>
      <c r="E19" s="63"/>
      <c r="F19" s="271"/>
      <c r="G19" s="65">
        <f>56391.78+108608.22</f>
        <v>165000</v>
      </c>
      <c r="H19" s="167">
        <v>53213.599999999999</v>
      </c>
      <c r="I19" s="54"/>
    </row>
    <row r="20" spans="1:9" ht="27.75" customHeight="1" thickBot="1">
      <c r="A20" s="156"/>
      <c r="B20" s="131"/>
      <c r="C20" s="70" t="s">
        <v>23</v>
      </c>
      <c r="D20" s="81"/>
      <c r="E20" s="40"/>
      <c r="F20" s="193" t="s">
        <v>55</v>
      </c>
      <c r="G20" s="42">
        <v>165000</v>
      </c>
      <c r="H20" s="165">
        <f>SUM(H12:H19)</f>
        <v>273278.03999999998</v>
      </c>
      <c r="I20" s="54"/>
    </row>
    <row r="21" spans="1:9" s="348" customFormat="1" ht="27" customHeight="1">
      <c r="A21" s="172">
        <v>12</v>
      </c>
      <c r="B21" s="132">
        <v>40786</v>
      </c>
      <c r="C21" s="74" t="s">
        <v>36</v>
      </c>
      <c r="D21" s="349" t="s">
        <v>37</v>
      </c>
      <c r="E21" s="71" t="s">
        <v>75</v>
      </c>
      <c r="F21" s="74" t="s">
        <v>248</v>
      </c>
      <c r="G21" s="77">
        <v>25000</v>
      </c>
      <c r="H21" s="168">
        <v>59433.19</v>
      </c>
      <c r="I21" s="170"/>
    </row>
    <row r="22" spans="1:9" ht="13.5" customHeight="1">
      <c r="A22" s="150">
        <v>13</v>
      </c>
      <c r="B22" s="118">
        <v>40786</v>
      </c>
      <c r="C22" s="4"/>
      <c r="D22" s="8" t="s">
        <v>38</v>
      </c>
      <c r="E22" s="21" t="s">
        <v>15</v>
      </c>
      <c r="F22" s="8" t="s">
        <v>56</v>
      </c>
      <c r="G22" s="9">
        <v>23500</v>
      </c>
      <c r="H22" s="151">
        <v>23500</v>
      </c>
      <c r="I22" s="54"/>
    </row>
    <row r="23" spans="1:9" ht="15" customHeight="1">
      <c r="A23" s="150">
        <v>14</v>
      </c>
      <c r="B23" s="118">
        <v>40786</v>
      </c>
      <c r="C23" s="4"/>
      <c r="D23" s="8" t="s">
        <v>39</v>
      </c>
      <c r="E23" s="20" t="s">
        <v>75</v>
      </c>
      <c r="F23" s="29" t="s">
        <v>249</v>
      </c>
      <c r="G23" s="9">
        <v>22141.95</v>
      </c>
      <c r="H23" s="151">
        <v>94586.38</v>
      </c>
      <c r="I23" s="55"/>
    </row>
    <row r="24" spans="1:9">
      <c r="A24" s="150">
        <v>15</v>
      </c>
      <c r="B24" s="118">
        <v>40786</v>
      </c>
      <c r="C24" s="4"/>
      <c r="D24" s="8" t="s">
        <v>40</v>
      </c>
      <c r="E24" s="20" t="s">
        <v>75</v>
      </c>
      <c r="F24" s="29" t="s">
        <v>250</v>
      </c>
      <c r="G24" s="9">
        <v>38270.589999999997</v>
      </c>
      <c r="H24" s="151">
        <v>48133.07</v>
      </c>
      <c r="I24" s="55"/>
    </row>
    <row r="25" spans="1:9">
      <c r="A25" s="150">
        <v>16</v>
      </c>
      <c r="B25" s="118">
        <v>40786</v>
      </c>
      <c r="C25" s="4"/>
      <c r="D25" s="8" t="s">
        <v>41</v>
      </c>
      <c r="E25" s="21" t="s">
        <v>75</v>
      </c>
      <c r="F25" s="29" t="s">
        <v>251</v>
      </c>
      <c r="G25" s="9">
        <v>15000</v>
      </c>
      <c r="H25" s="151">
        <v>57347.11</v>
      </c>
      <c r="I25" s="54"/>
    </row>
    <row r="26" spans="1:9">
      <c r="A26" s="158"/>
      <c r="B26" s="118"/>
      <c r="C26" s="8"/>
      <c r="D26" s="22"/>
      <c r="E26" s="22"/>
      <c r="F26" s="194" t="s">
        <v>57</v>
      </c>
      <c r="G26" s="195"/>
      <c r="H26" s="151"/>
    </row>
    <row r="27" spans="1:9">
      <c r="A27" s="150"/>
      <c r="B27" s="119"/>
      <c r="C27" s="8"/>
      <c r="D27" s="20"/>
      <c r="E27" s="20"/>
      <c r="F27" s="194" t="s">
        <v>58</v>
      </c>
      <c r="G27" s="195"/>
      <c r="H27" s="151"/>
    </row>
    <row r="28" spans="1:9" ht="12.75" customHeight="1">
      <c r="A28" s="158"/>
      <c r="B28" s="122"/>
      <c r="C28" s="8"/>
      <c r="D28" s="22"/>
      <c r="E28" s="22"/>
      <c r="F28" s="194" t="s">
        <v>59</v>
      </c>
      <c r="G28" s="195"/>
      <c r="H28" s="151"/>
    </row>
    <row r="29" spans="1:9" ht="13.5" customHeight="1" thickBot="1">
      <c r="A29" s="166"/>
      <c r="B29" s="297"/>
      <c r="C29" s="64"/>
      <c r="D29" s="91"/>
      <c r="E29" s="91"/>
      <c r="F29" s="298" t="s">
        <v>60</v>
      </c>
      <c r="G29" s="299"/>
      <c r="H29" s="167"/>
    </row>
    <row r="30" spans="1:9" ht="13.5" thickBot="1">
      <c r="A30" s="176"/>
      <c r="B30" s="131"/>
      <c r="C30" s="39" t="s">
        <v>25</v>
      </c>
      <c r="D30" s="93"/>
      <c r="E30" s="93"/>
      <c r="F30" s="270"/>
      <c r="G30" s="42">
        <f>SUM(G21:G29)</f>
        <v>123912.54</v>
      </c>
      <c r="H30" s="165">
        <f>SUM(H21:H29)</f>
        <v>282999.75</v>
      </c>
    </row>
    <row r="31" spans="1:9" ht="39" thickBot="1">
      <c r="A31" s="204" t="s">
        <v>0</v>
      </c>
      <c r="B31" s="204" t="s">
        <v>8</v>
      </c>
      <c r="C31" s="204" t="s">
        <v>1</v>
      </c>
      <c r="D31" s="204" t="s">
        <v>9</v>
      </c>
      <c r="E31" s="204" t="s">
        <v>13</v>
      </c>
      <c r="F31" s="204" t="s">
        <v>10</v>
      </c>
      <c r="G31" s="204" t="s">
        <v>12</v>
      </c>
      <c r="H31" s="204" t="s">
        <v>11</v>
      </c>
    </row>
    <row r="32" spans="1:9" ht="25.5">
      <c r="A32" s="150">
        <v>17</v>
      </c>
      <c r="B32" s="118">
        <v>40786</v>
      </c>
      <c r="C32" s="8" t="s">
        <v>3</v>
      </c>
      <c r="D32" s="20" t="s">
        <v>15</v>
      </c>
      <c r="E32" s="20" t="s">
        <v>15</v>
      </c>
      <c r="F32" s="13" t="s">
        <v>61</v>
      </c>
      <c r="G32" s="9"/>
      <c r="H32" s="151">
        <v>9837.18</v>
      </c>
    </row>
    <row r="33" spans="1:11">
      <c r="A33" s="150">
        <v>18</v>
      </c>
      <c r="B33" s="124">
        <v>40786</v>
      </c>
      <c r="C33" s="8"/>
      <c r="D33" s="20" t="s">
        <v>16</v>
      </c>
      <c r="E33" s="20" t="s">
        <v>15</v>
      </c>
      <c r="F33" s="13" t="s">
        <v>62</v>
      </c>
      <c r="G33" s="9"/>
      <c r="H33" s="151">
        <v>19674.61</v>
      </c>
    </row>
    <row r="34" spans="1:11">
      <c r="A34" s="150">
        <v>19</v>
      </c>
      <c r="B34" s="118">
        <v>40786</v>
      </c>
      <c r="C34" s="8"/>
      <c r="D34" s="20" t="s">
        <v>17</v>
      </c>
      <c r="E34" s="20" t="s">
        <v>15</v>
      </c>
      <c r="F34" s="13" t="s">
        <v>63</v>
      </c>
      <c r="G34" s="9"/>
      <c r="H34" s="151">
        <v>9837.08</v>
      </c>
    </row>
    <row r="35" spans="1:11" ht="13.5" thickBot="1">
      <c r="A35" s="154"/>
      <c r="B35" s="120"/>
      <c r="C35" s="25"/>
      <c r="D35" s="51"/>
      <c r="E35" s="51"/>
      <c r="F35" s="47"/>
      <c r="G35" s="33"/>
      <c r="H35" s="155"/>
    </row>
    <row r="36" spans="1:11" ht="26.25" thickBot="1">
      <c r="A36" s="159"/>
      <c r="B36" s="125"/>
      <c r="C36" s="58" t="s">
        <v>26</v>
      </c>
      <c r="D36" s="59"/>
      <c r="E36" s="59"/>
      <c r="F36" s="196" t="s">
        <v>140</v>
      </c>
      <c r="G36" s="60">
        <f>22453.45+23078.26</f>
        <v>45531.71</v>
      </c>
      <c r="H36" s="160">
        <f>SUM(H32:H35)</f>
        <v>39348.870000000003</v>
      </c>
    </row>
    <row r="37" spans="1:11">
      <c r="A37" s="152"/>
      <c r="B37" s="123"/>
      <c r="C37" s="28"/>
      <c r="D37" s="27"/>
      <c r="E37" s="27"/>
      <c r="F37" s="46"/>
      <c r="G37" s="26"/>
      <c r="H37" s="153"/>
    </row>
    <row r="38" spans="1:11" ht="25.5">
      <c r="A38" s="161">
        <v>20</v>
      </c>
      <c r="B38" s="126">
        <v>40786</v>
      </c>
      <c r="C38" s="74" t="s">
        <v>2</v>
      </c>
      <c r="D38" s="72" t="s">
        <v>14</v>
      </c>
      <c r="E38" s="72" t="s">
        <v>64</v>
      </c>
      <c r="F38" s="74" t="s">
        <v>65</v>
      </c>
      <c r="G38" s="73"/>
      <c r="H38" s="162">
        <v>25212</v>
      </c>
    </row>
    <row r="39" spans="1:11">
      <c r="A39" s="163">
        <v>21</v>
      </c>
      <c r="B39" s="111">
        <v>40786</v>
      </c>
      <c r="C39" s="13"/>
      <c r="D39" s="20" t="s">
        <v>15</v>
      </c>
      <c r="E39" s="20" t="s">
        <v>64</v>
      </c>
      <c r="F39" s="8" t="s">
        <v>66</v>
      </c>
      <c r="G39" s="49"/>
      <c r="H39" s="164">
        <v>21522.7</v>
      </c>
    </row>
    <row r="40" spans="1:11">
      <c r="A40" s="148">
        <v>22</v>
      </c>
      <c r="B40" s="113">
        <v>40786</v>
      </c>
      <c r="C40" s="16"/>
      <c r="D40" s="34" t="s">
        <v>67</v>
      </c>
      <c r="E40" s="34" t="s">
        <v>64</v>
      </c>
      <c r="F40" s="35" t="s">
        <v>68</v>
      </c>
      <c r="G40" s="36"/>
      <c r="H40" s="149">
        <v>56573.45</v>
      </c>
    </row>
    <row r="41" spans="1:11">
      <c r="A41" s="150">
        <v>23</v>
      </c>
      <c r="B41" s="114">
        <v>40786</v>
      </c>
      <c r="C41" s="8"/>
      <c r="D41" s="21" t="s">
        <v>70</v>
      </c>
      <c r="E41" s="21" t="s">
        <v>72</v>
      </c>
      <c r="F41" s="1" t="s">
        <v>73</v>
      </c>
      <c r="G41" s="9"/>
      <c r="H41" s="151">
        <v>102149.6</v>
      </c>
    </row>
    <row r="42" spans="1:11">
      <c r="A42" s="152">
        <v>24</v>
      </c>
      <c r="B42" s="127">
        <v>40786</v>
      </c>
      <c r="C42" s="24"/>
      <c r="D42" s="27" t="s">
        <v>17</v>
      </c>
      <c r="E42" s="27" t="s">
        <v>64</v>
      </c>
      <c r="F42" s="28" t="s">
        <v>69</v>
      </c>
      <c r="G42" s="26"/>
      <c r="H42" s="153">
        <v>17612.060000000001</v>
      </c>
    </row>
    <row r="43" spans="1:11" ht="26.25" thickBot="1">
      <c r="A43" s="150"/>
      <c r="B43" s="114"/>
      <c r="C43" s="13"/>
      <c r="D43" s="20"/>
      <c r="E43" s="20"/>
      <c r="F43" s="197" t="s">
        <v>76</v>
      </c>
      <c r="G43" s="9"/>
      <c r="H43" s="151"/>
    </row>
    <row r="44" spans="1:11" ht="13.5" thickBot="1">
      <c r="A44" s="156"/>
      <c r="B44" s="117"/>
      <c r="C44" s="39" t="s">
        <v>71</v>
      </c>
      <c r="D44" s="40"/>
      <c r="E44" s="40"/>
      <c r="F44" s="41"/>
      <c r="G44" s="42">
        <f>6100+49198.5+37238.66+11669.5+118721.34</f>
        <v>222928</v>
      </c>
      <c r="H44" s="165">
        <f>SUM(H38:H43)</f>
        <v>223069.81</v>
      </c>
      <c r="K44" s="3"/>
    </row>
    <row r="45" spans="1:11">
      <c r="A45" s="152"/>
      <c r="B45" s="115"/>
      <c r="C45" s="37"/>
      <c r="D45" s="27"/>
      <c r="E45" s="27"/>
      <c r="F45" s="12"/>
      <c r="G45" s="26"/>
      <c r="H45" s="153"/>
    </row>
    <row r="46" spans="1:11">
      <c r="A46" s="150">
        <v>25</v>
      </c>
      <c r="B46" s="114">
        <v>40786</v>
      </c>
      <c r="C46" s="53" t="s">
        <v>74</v>
      </c>
      <c r="D46" s="54" t="s">
        <v>15</v>
      </c>
      <c r="E46" s="21" t="s">
        <v>75</v>
      </c>
      <c r="F46" s="8" t="s">
        <v>77</v>
      </c>
      <c r="G46" s="9"/>
      <c r="H46" s="151">
        <v>19128.79</v>
      </c>
    </row>
    <row r="47" spans="1:11" ht="13.5" thickBot="1">
      <c r="A47" s="166"/>
      <c r="B47" s="128"/>
      <c r="C47" s="61"/>
      <c r="D47" s="62"/>
      <c r="E47" s="63"/>
      <c r="F47" s="64"/>
      <c r="G47" s="33"/>
      <c r="H47" s="167"/>
    </row>
    <row r="48" spans="1:11" ht="13.5" thickBot="1">
      <c r="A48" s="156"/>
      <c r="B48" s="129"/>
      <c r="C48" s="70" t="s">
        <v>78</v>
      </c>
      <c r="D48" s="68"/>
      <c r="E48" s="40"/>
      <c r="F48" s="69"/>
      <c r="G48" s="60">
        <v>19128.79</v>
      </c>
      <c r="H48" s="165">
        <f>SUM(H46)</f>
        <v>19128.79</v>
      </c>
    </row>
    <row r="49" spans="1:8">
      <c r="A49" s="152"/>
      <c r="B49" s="124"/>
      <c r="C49" s="46"/>
      <c r="D49" s="37"/>
      <c r="E49" s="27"/>
      <c r="F49" s="66"/>
      <c r="G49" s="26"/>
      <c r="H49" s="153"/>
    </row>
    <row r="50" spans="1:8" ht="38.25">
      <c r="A50" s="150">
        <v>26</v>
      </c>
      <c r="B50" s="118">
        <v>40786</v>
      </c>
      <c r="C50" s="75" t="s">
        <v>79</v>
      </c>
      <c r="D50" s="76" t="s">
        <v>82</v>
      </c>
      <c r="E50" s="71" t="s">
        <v>14</v>
      </c>
      <c r="F50" s="74" t="s">
        <v>83</v>
      </c>
      <c r="G50" s="77"/>
      <c r="H50" s="168">
        <v>24512</v>
      </c>
    </row>
    <row r="51" spans="1:8">
      <c r="A51" s="150">
        <v>27</v>
      </c>
      <c r="B51" s="118">
        <v>40786</v>
      </c>
      <c r="C51" s="4"/>
      <c r="D51" s="76" t="s">
        <v>81</v>
      </c>
      <c r="E51" s="71" t="s">
        <v>75</v>
      </c>
      <c r="F51" s="74" t="s">
        <v>80</v>
      </c>
      <c r="G51" s="77"/>
      <c r="H51" s="168">
        <v>92250</v>
      </c>
    </row>
    <row r="52" spans="1:8">
      <c r="A52" s="150">
        <v>28</v>
      </c>
      <c r="B52" s="118">
        <v>40786</v>
      </c>
      <c r="C52" s="4"/>
      <c r="D52" s="71" t="s">
        <v>20</v>
      </c>
      <c r="E52" s="71" t="s">
        <v>75</v>
      </c>
      <c r="F52" s="75" t="s">
        <v>84</v>
      </c>
      <c r="G52" s="77"/>
      <c r="H52" s="168">
        <v>25075</v>
      </c>
    </row>
    <row r="53" spans="1:8" ht="13.5" thickBot="1">
      <c r="A53" s="166">
        <v>29</v>
      </c>
      <c r="B53" s="130">
        <v>40786</v>
      </c>
      <c r="C53" s="7"/>
      <c r="D53" s="79" t="s">
        <v>67</v>
      </c>
      <c r="E53" s="79" t="s">
        <v>14</v>
      </c>
      <c r="F53" s="82" t="s">
        <v>85</v>
      </c>
      <c r="G53" s="80"/>
      <c r="H53" s="169">
        <v>30413</v>
      </c>
    </row>
    <row r="54" spans="1:8" ht="13.5" thickBot="1">
      <c r="A54" s="156"/>
      <c r="B54" s="131"/>
      <c r="C54" s="70" t="s">
        <v>86</v>
      </c>
      <c r="D54" s="81"/>
      <c r="E54" s="40"/>
      <c r="F54" s="196" t="s">
        <v>140</v>
      </c>
      <c r="G54" s="42">
        <f>92250+80000</f>
        <v>172250</v>
      </c>
      <c r="H54" s="165">
        <f>SUM(H50:H53)</f>
        <v>172250</v>
      </c>
    </row>
    <row r="55" spans="1:8">
      <c r="A55" s="152"/>
      <c r="B55" s="121"/>
      <c r="C55" s="28"/>
      <c r="D55" s="27"/>
      <c r="E55" s="27"/>
      <c r="F55" s="12"/>
      <c r="G55" s="44"/>
      <c r="H55" s="157"/>
    </row>
    <row r="56" spans="1:8" ht="38.25">
      <c r="A56" s="150">
        <v>30</v>
      </c>
      <c r="B56" s="118">
        <v>40786</v>
      </c>
      <c r="C56" s="74" t="s">
        <v>87</v>
      </c>
      <c r="D56" s="170" t="s">
        <v>14</v>
      </c>
      <c r="E56" s="71" t="s">
        <v>15</v>
      </c>
      <c r="F56" s="74" t="s">
        <v>88</v>
      </c>
      <c r="G56" s="83"/>
      <c r="H56" s="171">
        <v>44827.49</v>
      </c>
    </row>
    <row r="57" spans="1:8">
      <c r="A57" s="150">
        <v>31</v>
      </c>
      <c r="B57" s="118">
        <v>40786</v>
      </c>
      <c r="C57" s="4"/>
      <c r="D57" s="8" t="s">
        <v>89</v>
      </c>
      <c r="E57" s="21" t="s">
        <v>75</v>
      </c>
      <c r="F57" s="84" t="s">
        <v>247</v>
      </c>
      <c r="G57" s="9"/>
      <c r="H57" s="151">
        <v>56783.9</v>
      </c>
    </row>
    <row r="58" spans="1:8" ht="26.25" thickBot="1">
      <c r="A58" s="166">
        <v>32</v>
      </c>
      <c r="B58" s="130">
        <v>40786</v>
      </c>
      <c r="C58" s="61"/>
      <c r="D58" s="64" t="s">
        <v>90</v>
      </c>
      <c r="E58" s="85" t="s">
        <v>15</v>
      </c>
      <c r="F58" s="78" t="s">
        <v>91</v>
      </c>
      <c r="G58" s="80"/>
      <c r="H58" s="169">
        <v>60833.9</v>
      </c>
    </row>
    <row r="59" spans="1:8" ht="13.5" thickBot="1">
      <c r="A59" s="156"/>
      <c r="B59" s="129"/>
      <c r="C59" s="70" t="s">
        <v>92</v>
      </c>
      <c r="D59" s="69"/>
      <c r="E59" s="87"/>
      <c r="F59" s="196" t="s">
        <v>140</v>
      </c>
      <c r="G59" s="42">
        <f>10000+4044.73+34955.27</f>
        <v>49000</v>
      </c>
      <c r="H59" s="165">
        <f>SUM(H56:H58)</f>
        <v>162445.29</v>
      </c>
    </row>
    <row r="60" spans="1:8">
      <c r="A60" s="14"/>
      <c r="B60" s="245"/>
      <c r="C60" s="246"/>
      <c r="D60" s="15"/>
      <c r="E60" s="55"/>
      <c r="F60" s="247"/>
      <c r="G60" s="248"/>
      <c r="H60" s="248"/>
    </row>
    <row r="61" spans="1:8" ht="13.5" thickBot="1">
      <c r="A61" s="14"/>
      <c r="B61" s="245"/>
      <c r="C61" s="246"/>
      <c r="D61" s="15"/>
      <c r="E61" s="55"/>
      <c r="F61" s="247"/>
      <c r="G61" s="248"/>
      <c r="H61" s="248"/>
    </row>
    <row r="62" spans="1:8" ht="39" thickBot="1">
      <c r="A62" s="204" t="s">
        <v>0</v>
      </c>
      <c r="B62" s="204" t="s">
        <v>8</v>
      </c>
      <c r="C62" s="204" t="s">
        <v>1</v>
      </c>
      <c r="D62" s="204" t="s">
        <v>9</v>
      </c>
      <c r="E62" s="204" t="s">
        <v>13</v>
      </c>
      <c r="F62" s="204" t="s">
        <v>10</v>
      </c>
      <c r="G62" s="204" t="s">
        <v>12</v>
      </c>
      <c r="H62" s="204" t="s">
        <v>11</v>
      </c>
    </row>
    <row r="63" spans="1:8" s="88" customFormat="1">
      <c r="A63" s="172">
        <v>33</v>
      </c>
      <c r="B63" s="132">
        <v>40786</v>
      </c>
      <c r="C63" s="74" t="s">
        <v>93</v>
      </c>
      <c r="D63" s="71" t="s">
        <v>14</v>
      </c>
      <c r="E63" s="71" t="s">
        <v>96</v>
      </c>
      <c r="F63" s="75" t="s">
        <v>94</v>
      </c>
      <c r="G63" s="89"/>
      <c r="H63" s="171">
        <v>20835.02</v>
      </c>
    </row>
    <row r="64" spans="1:8" s="88" customFormat="1">
      <c r="A64" s="173">
        <v>34</v>
      </c>
      <c r="B64" s="132">
        <v>40786</v>
      </c>
      <c r="C64" s="71"/>
      <c r="D64" s="90" t="s">
        <v>20</v>
      </c>
      <c r="E64" s="90" t="s">
        <v>96</v>
      </c>
      <c r="F64" s="74" t="s">
        <v>95</v>
      </c>
      <c r="G64" s="89"/>
      <c r="H64" s="171">
        <v>16650</v>
      </c>
    </row>
    <row r="65" spans="1:8" s="88" customFormat="1">
      <c r="A65" s="172">
        <v>35</v>
      </c>
      <c r="B65" s="132">
        <v>40786</v>
      </c>
      <c r="C65" s="71"/>
      <c r="D65" s="71" t="s">
        <v>67</v>
      </c>
      <c r="E65" s="71" t="s">
        <v>96</v>
      </c>
      <c r="F65" s="74" t="s">
        <v>98</v>
      </c>
      <c r="G65" s="83"/>
      <c r="H65" s="171">
        <v>16650</v>
      </c>
    </row>
    <row r="66" spans="1:8">
      <c r="A66" s="158">
        <v>36</v>
      </c>
      <c r="B66" s="133">
        <v>40786</v>
      </c>
      <c r="C66" s="8"/>
      <c r="D66" s="22" t="s">
        <v>16</v>
      </c>
      <c r="E66" s="22" t="s">
        <v>96</v>
      </c>
      <c r="F66" s="13" t="s">
        <v>97</v>
      </c>
      <c r="G66" s="9"/>
      <c r="H66" s="174">
        <v>5500</v>
      </c>
    </row>
    <row r="67" spans="1:8">
      <c r="A67" s="150">
        <v>37</v>
      </c>
      <c r="B67" s="118">
        <v>40786</v>
      </c>
      <c r="C67" s="8"/>
      <c r="D67" s="20" t="s">
        <v>17</v>
      </c>
      <c r="E67" s="20" t="s">
        <v>96</v>
      </c>
      <c r="F67" s="13" t="s">
        <v>99</v>
      </c>
      <c r="G67" s="9"/>
      <c r="H67" s="174">
        <v>16650</v>
      </c>
    </row>
    <row r="68" spans="1:8" ht="13.5" thickBot="1">
      <c r="A68" s="166"/>
      <c r="B68" s="134"/>
      <c r="C68" s="64"/>
      <c r="D68" s="91"/>
      <c r="E68" s="91"/>
      <c r="F68" s="61"/>
      <c r="G68" s="65"/>
      <c r="H68" s="175"/>
    </row>
    <row r="69" spans="1:8" ht="13.5" thickBot="1">
      <c r="A69" s="176"/>
      <c r="B69" s="131"/>
      <c r="C69" s="39" t="s">
        <v>100</v>
      </c>
      <c r="D69" s="93"/>
      <c r="E69" s="93"/>
      <c r="F69" s="196" t="s">
        <v>140</v>
      </c>
      <c r="G69" s="42">
        <f>20396.33+45165.17</f>
        <v>65561.5</v>
      </c>
      <c r="H69" s="177">
        <f>SUM(H63:H68)</f>
        <v>76285.02</v>
      </c>
    </row>
    <row r="70" spans="1:8">
      <c r="A70" s="152"/>
      <c r="B70" s="123"/>
      <c r="C70" s="28"/>
      <c r="D70" s="27"/>
      <c r="E70" s="27"/>
      <c r="F70" s="46"/>
      <c r="G70" s="26"/>
      <c r="H70" s="153"/>
    </row>
    <row r="71" spans="1:8" s="95" customFormat="1" ht="26.25" thickBot="1">
      <c r="A71" s="166">
        <v>38</v>
      </c>
      <c r="B71" s="130">
        <v>40786</v>
      </c>
      <c r="C71" s="64" t="s">
        <v>101</v>
      </c>
      <c r="D71" s="96" t="s">
        <v>102</v>
      </c>
      <c r="E71" s="79" t="s">
        <v>75</v>
      </c>
      <c r="F71" s="78" t="s">
        <v>112</v>
      </c>
      <c r="G71" s="97">
        <v>25686.59</v>
      </c>
      <c r="H71" s="178">
        <v>26211.94</v>
      </c>
    </row>
    <row r="72" spans="1:8" ht="13.5" thickBot="1">
      <c r="A72" s="156"/>
      <c r="B72" s="129"/>
      <c r="C72" s="39" t="s">
        <v>103</v>
      </c>
      <c r="D72" s="87"/>
      <c r="E72" s="87"/>
      <c r="F72" s="196" t="s">
        <v>140</v>
      </c>
      <c r="G72" s="42">
        <f>SUM(G71)</f>
        <v>25686.59</v>
      </c>
      <c r="H72" s="165">
        <f>SUM(H71)</f>
        <v>26211.94</v>
      </c>
    </row>
    <row r="73" spans="1:8" s="88" customFormat="1">
      <c r="A73" s="172">
        <v>39</v>
      </c>
      <c r="B73" s="135">
        <v>25082011</v>
      </c>
      <c r="C73" s="71" t="s">
        <v>104</v>
      </c>
      <c r="D73" s="71" t="s">
        <v>14</v>
      </c>
      <c r="E73" s="71" t="s">
        <v>14</v>
      </c>
      <c r="F73" s="75" t="s">
        <v>105</v>
      </c>
      <c r="G73" s="89"/>
      <c r="H73" s="171">
        <v>17651.77</v>
      </c>
    </row>
    <row r="74" spans="1:8">
      <c r="A74" s="150">
        <v>40</v>
      </c>
      <c r="B74" s="118">
        <v>40780</v>
      </c>
      <c r="C74" s="23"/>
      <c r="D74" s="20" t="s">
        <v>67</v>
      </c>
      <c r="E74" s="20" t="s">
        <v>14</v>
      </c>
      <c r="F74" s="98" t="s">
        <v>106</v>
      </c>
      <c r="G74" s="99"/>
      <c r="H74" s="179">
        <v>38504.870000000003</v>
      </c>
    </row>
    <row r="75" spans="1:8" ht="13.5" thickBot="1">
      <c r="A75" s="166">
        <v>41</v>
      </c>
      <c r="B75" s="130">
        <v>40780</v>
      </c>
      <c r="C75" s="64"/>
      <c r="D75" s="91" t="s">
        <v>17</v>
      </c>
      <c r="E75" s="91" t="s">
        <v>14</v>
      </c>
      <c r="F75" s="100" t="s">
        <v>107</v>
      </c>
      <c r="G75" s="92"/>
      <c r="H75" s="167">
        <v>66185.919999999998</v>
      </c>
    </row>
    <row r="76" spans="1:8" ht="13.5" thickBot="1">
      <c r="A76" s="156"/>
      <c r="B76" s="131"/>
      <c r="C76" s="39" t="s">
        <v>108</v>
      </c>
      <c r="D76" s="87"/>
      <c r="E76" s="87"/>
      <c r="F76" s="196" t="s">
        <v>140</v>
      </c>
      <c r="G76" s="94">
        <v>58500</v>
      </c>
      <c r="H76" s="328">
        <f>SUM(H73:H75)</f>
        <v>122342.56</v>
      </c>
    </row>
    <row r="77" spans="1:8" ht="13.5" thickBot="1">
      <c r="A77" s="336"/>
      <c r="B77" s="344"/>
      <c r="C77" s="345"/>
      <c r="D77" s="34"/>
      <c r="E77" s="34"/>
      <c r="F77" s="346"/>
      <c r="G77" s="337"/>
      <c r="H77" s="338"/>
    </row>
    <row r="78" spans="1:8">
      <c r="A78" s="201"/>
      <c r="B78" s="250"/>
      <c r="C78" s="250"/>
      <c r="D78" s="250"/>
      <c r="E78" s="251"/>
      <c r="F78" s="250"/>
      <c r="G78" s="252"/>
      <c r="H78" s="253"/>
    </row>
    <row r="79" spans="1:8">
      <c r="A79" s="336">
        <v>42</v>
      </c>
      <c r="B79" s="200">
        <v>40784</v>
      </c>
      <c r="C79" s="8" t="s">
        <v>231</v>
      </c>
      <c r="D79" s="21" t="s">
        <v>16</v>
      </c>
      <c r="E79" s="21" t="s">
        <v>141</v>
      </c>
      <c r="F79" s="8" t="s">
        <v>240</v>
      </c>
      <c r="G79" s="199"/>
      <c r="H79" s="362">
        <v>42560.62</v>
      </c>
    </row>
    <row r="80" spans="1:8">
      <c r="A80" s="336">
        <v>43</v>
      </c>
      <c r="B80" s="331">
        <v>40784</v>
      </c>
      <c r="C80" s="8" t="s">
        <v>231</v>
      </c>
      <c r="D80" s="63" t="s">
        <v>17</v>
      </c>
      <c r="E80" s="63" t="s">
        <v>141</v>
      </c>
      <c r="F80" s="8" t="s">
        <v>241</v>
      </c>
      <c r="G80" s="332"/>
      <c r="H80" s="363">
        <v>10654.89</v>
      </c>
    </row>
    <row r="81" spans="1:11">
      <c r="A81" s="150">
        <v>43.62</v>
      </c>
      <c r="B81" s="200">
        <v>40784</v>
      </c>
      <c r="C81" s="8" t="s">
        <v>231</v>
      </c>
      <c r="D81" s="21" t="s">
        <v>96</v>
      </c>
      <c r="E81" s="21" t="s">
        <v>14</v>
      </c>
      <c r="F81" s="8" t="s">
        <v>238</v>
      </c>
      <c r="G81" s="199"/>
      <c r="H81" s="364">
        <v>19876.490000000002</v>
      </c>
    </row>
    <row r="82" spans="1:11">
      <c r="A82" s="152">
        <v>45</v>
      </c>
      <c r="B82" s="200">
        <v>40784</v>
      </c>
      <c r="C82" s="8" t="s">
        <v>232</v>
      </c>
      <c r="D82" s="21" t="s">
        <v>67</v>
      </c>
      <c r="E82" s="21" t="s">
        <v>14</v>
      </c>
      <c r="F82" s="8" t="s">
        <v>239</v>
      </c>
      <c r="G82" s="199"/>
      <c r="H82" s="364">
        <v>28165.759999999998</v>
      </c>
    </row>
    <row r="83" spans="1:11" ht="26.25" thickBot="1">
      <c r="A83" s="342"/>
      <c r="B83" s="329"/>
      <c r="C83" s="215" t="s">
        <v>233</v>
      </c>
      <c r="D83" s="330"/>
      <c r="E83" s="330"/>
      <c r="F83" s="333" t="s">
        <v>139</v>
      </c>
      <c r="G83" s="334">
        <v>20000</v>
      </c>
      <c r="H83" s="365">
        <f>SUM(H79:H82)</f>
        <v>101257.76</v>
      </c>
    </row>
    <row r="84" spans="1:11">
      <c r="A84" s="336">
        <v>46</v>
      </c>
      <c r="B84" s="339">
        <v>28082011</v>
      </c>
      <c r="C84" s="343" t="s">
        <v>242</v>
      </c>
      <c r="D84" s="34" t="s">
        <v>259</v>
      </c>
      <c r="E84" s="34" t="s">
        <v>14</v>
      </c>
      <c r="F84" s="74" t="s">
        <v>243</v>
      </c>
      <c r="G84" s="337"/>
      <c r="H84" s="366">
        <v>23700</v>
      </c>
    </row>
    <row r="85" spans="1:11">
      <c r="A85" s="336">
        <v>47</v>
      </c>
      <c r="B85" s="339">
        <v>28082011</v>
      </c>
      <c r="C85" s="343" t="s">
        <v>242</v>
      </c>
      <c r="D85" s="34" t="s">
        <v>260</v>
      </c>
      <c r="E85" s="34" t="s">
        <v>14</v>
      </c>
      <c r="F85" s="74" t="s">
        <v>245</v>
      </c>
      <c r="G85" s="337"/>
      <c r="H85" s="366">
        <v>24200</v>
      </c>
    </row>
    <row r="86" spans="1:11">
      <c r="A86" s="150">
        <v>48</v>
      </c>
      <c r="B86" s="126">
        <v>40784</v>
      </c>
      <c r="C86" s="74" t="s">
        <v>244</v>
      </c>
      <c r="D86" s="72" t="s">
        <v>14</v>
      </c>
      <c r="E86" s="72" t="s">
        <v>15</v>
      </c>
      <c r="F86" s="74" t="s">
        <v>109</v>
      </c>
      <c r="G86" s="73"/>
      <c r="H86" s="367">
        <v>22000</v>
      </c>
    </row>
    <row r="87" spans="1:11">
      <c r="A87" s="152">
        <v>49</v>
      </c>
      <c r="B87" s="126">
        <v>40784</v>
      </c>
      <c r="C87" s="74" t="s">
        <v>244</v>
      </c>
      <c r="D87" s="20" t="s">
        <v>96</v>
      </c>
      <c r="E87" s="20" t="s">
        <v>15</v>
      </c>
      <c r="F87" s="74" t="s">
        <v>110</v>
      </c>
      <c r="G87" s="49"/>
      <c r="H87" s="368">
        <v>30000</v>
      </c>
    </row>
    <row r="88" spans="1:11" ht="13.5" thickBot="1">
      <c r="A88" s="342">
        <v>50</v>
      </c>
      <c r="B88" s="136">
        <v>40784</v>
      </c>
      <c r="C88" s="74" t="s">
        <v>244</v>
      </c>
      <c r="D88" s="34" t="s">
        <v>17</v>
      </c>
      <c r="E88" s="34" t="s">
        <v>15</v>
      </c>
      <c r="F88" s="78" t="s">
        <v>111</v>
      </c>
      <c r="G88" s="36"/>
      <c r="H88" s="369">
        <v>72000</v>
      </c>
    </row>
    <row r="89" spans="1:11" ht="26.25" thickBot="1">
      <c r="A89" s="150"/>
      <c r="B89" s="137"/>
      <c r="C89" s="107" t="s">
        <v>234</v>
      </c>
      <c r="D89" s="102"/>
      <c r="E89" s="102"/>
      <c r="F89" s="196" t="s">
        <v>140</v>
      </c>
      <c r="G89" s="103">
        <v>50200</v>
      </c>
      <c r="H89" s="370">
        <f>SUM(H84:H88)</f>
        <v>171900</v>
      </c>
    </row>
    <row r="90" spans="1:11" s="88" customFormat="1">
      <c r="A90" s="150">
        <v>51</v>
      </c>
      <c r="B90" s="110">
        <v>40784</v>
      </c>
      <c r="C90" s="74" t="s">
        <v>235</v>
      </c>
      <c r="D90" s="71" t="s">
        <v>96</v>
      </c>
      <c r="E90" s="71" t="s">
        <v>14</v>
      </c>
      <c r="F90" s="74" t="s">
        <v>246</v>
      </c>
      <c r="G90" s="83"/>
      <c r="H90" s="371">
        <v>33111</v>
      </c>
    </row>
    <row r="91" spans="1:11" ht="13.5" thickBot="1">
      <c r="A91" s="159">
        <v>52</v>
      </c>
      <c r="B91" s="138">
        <v>40784</v>
      </c>
      <c r="C91" s="341" t="s">
        <v>235</v>
      </c>
      <c r="D91" s="104" t="s">
        <v>16</v>
      </c>
      <c r="E91" s="104" t="s">
        <v>14</v>
      </c>
      <c r="F91" s="74" t="s">
        <v>237</v>
      </c>
      <c r="G91" s="105"/>
      <c r="H91" s="372">
        <v>22074</v>
      </c>
    </row>
    <row r="92" spans="1:11" ht="26.25" thickBot="1">
      <c r="A92" s="156"/>
      <c r="B92" s="38"/>
      <c r="C92" s="340" t="s">
        <v>236</v>
      </c>
      <c r="D92" s="40"/>
      <c r="E92" s="40"/>
      <c r="F92" s="196" t="s">
        <v>140</v>
      </c>
      <c r="G92" s="101">
        <v>62889.279999999999</v>
      </c>
      <c r="H92" s="373">
        <f>SUM(H90:H91)</f>
        <v>55185</v>
      </c>
      <c r="K92" s="3"/>
    </row>
    <row r="93" spans="1:11">
      <c r="A93" s="336"/>
      <c r="B93" s="57"/>
      <c r="C93" s="106"/>
      <c r="D93" s="86"/>
      <c r="E93" s="86"/>
      <c r="F93" s="28"/>
      <c r="G93" s="26"/>
      <c r="H93" s="153"/>
    </row>
    <row r="94" spans="1:11">
      <c r="A94" s="152">
        <v>53</v>
      </c>
      <c r="B94" s="110">
        <v>40786</v>
      </c>
      <c r="C94" s="108" t="s">
        <v>5</v>
      </c>
      <c r="D94" s="76" t="s">
        <v>115</v>
      </c>
      <c r="E94" s="71" t="s">
        <v>14</v>
      </c>
      <c r="F94" s="74" t="s">
        <v>116</v>
      </c>
      <c r="G94" s="109"/>
      <c r="H94" s="168">
        <v>13000</v>
      </c>
    </row>
    <row r="95" spans="1:11" ht="24.75" thickBot="1">
      <c r="A95" s="166">
        <v>54</v>
      </c>
      <c r="B95" s="43">
        <v>40786</v>
      </c>
      <c r="C95" s="56"/>
      <c r="D95" s="76" t="s">
        <v>113</v>
      </c>
      <c r="E95" s="71" t="s">
        <v>14</v>
      </c>
      <c r="F95" s="74" t="s">
        <v>114</v>
      </c>
      <c r="G95" s="109"/>
      <c r="H95" s="168">
        <v>23500</v>
      </c>
    </row>
    <row r="96" spans="1:11" ht="13.5" thickBot="1">
      <c r="A96" s="156">
        <v>55</v>
      </c>
      <c r="B96" s="43">
        <v>40786</v>
      </c>
      <c r="C96" s="61"/>
      <c r="D96" s="6" t="s">
        <v>252</v>
      </c>
      <c r="E96" s="21" t="s">
        <v>14</v>
      </c>
      <c r="F96" s="347" t="s">
        <v>114</v>
      </c>
      <c r="G96" s="48"/>
      <c r="H96" s="179">
        <v>16500</v>
      </c>
    </row>
    <row r="97" spans="1:8" ht="26.25" thickBot="1">
      <c r="A97" s="172"/>
      <c r="B97" s="67"/>
      <c r="C97" s="107" t="s">
        <v>117</v>
      </c>
      <c r="D97" s="69"/>
      <c r="E97" s="87"/>
      <c r="F97" s="196" t="s">
        <v>140</v>
      </c>
      <c r="G97" s="42">
        <v>15000</v>
      </c>
      <c r="H97" s="165">
        <f>SUM(H94:H96)</f>
        <v>53000</v>
      </c>
    </row>
    <row r="98" spans="1:8" ht="25.5">
      <c r="A98" s="350">
        <v>56</v>
      </c>
      <c r="B98" s="132">
        <v>40786</v>
      </c>
      <c r="C98" s="75" t="s">
        <v>4</v>
      </c>
      <c r="D98" s="74" t="s">
        <v>118</v>
      </c>
      <c r="E98" s="74" t="s">
        <v>75</v>
      </c>
      <c r="F98" s="74" t="s">
        <v>253</v>
      </c>
      <c r="G98" s="89"/>
      <c r="H98" s="171">
        <v>10000</v>
      </c>
    </row>
    <row r="99" spans="1:8" ht="26.25" thickBot="1">
      <c r="A99" s="166"/>
      <c r="B99" s="11"/>
      <c r="C99" s="8"/>
      <c r="D99" s="11"/>
      <c r="E99" s="184"/>
      <c r="F99" s="198" t="s">
        <v>119</v>
      </c>
      <c r="G99" s="141"/>
      <c r="H99" s="180"/>
    </row>
    <row r="100" spans="1:8" ht="26.25" thickBot="1">
      <c r="A100" s="202"/>
      <c r="B100" s="39"/>
      <c r="C100" s="39" t="s">
        <v>120</v>
      </c>
      <c r="D100" s="39"/>
      <c r="E100" s="185"/>
      <c r="F100" s="39"/>
      <c r="G100" s="101">
        <v>10000</v>
      </c>
      <c r="H100" s="143">
        <v>10000</v>
      </c>
    </row>
    <row r="101" spans="1:8" ht="38.25" customHeight="1" thickBot="1">
      <c r="A101" s="204" t="s">
        <v>0</v>
      </c>
      <c r="B101" s="204" t="s">
        <v>8</v>
      </c>
      <c r="C101" s="204" t="s">
        <v>1</v>
      </c>
      <c r="D101" s="204" t="s">
        <v>9</v>
      </c>
      <c r="E101" s="204" t="s">
        <v>13</v>
      </c>
      <c r="F101" s="204" t="s">
        <v>10</v>
      </c>
      <c r="G101" s="204" t="s">
        <v>12</v>
      </c>
      <c r="H101" s="204" t="s">
        <v>11</v>
      </c>
    </row>
    <row r="102" spans="1:8" ht="38.25">
      <c r="A102" s="201">
        <v>57</v>
      </c>
      <c r="B102" s="142">
        <v>40786</v>
      </c>
      <c r="C102" s="8" t="s">
        <v>225</v>
      </c>
      <c r="D102" s="11" t="s">
        <v>224</v>
      </c>
      <c r="E102" s="184" t="s">
        <v>14</v>
      </c>
      <c r="F102" s="11" t="s">
        <v>121</v>
      </c>
      <c r="G102" s="11"/>
      <c r="H102" s="180">
        <v>65699.990000000005</v>
      </c>
    </row>
    <row r="103" spans="1:8">
      <c r="A103" s="201">
        <v>58</v>
      </c>
      <c r="B103" s="142">
        <v>40786</v>
      </c>
      <c r="C103" s="8"/>
      <c r="D103" s="11" t="s">
        <v>122</v>
      </c>
      <c r="E103" s="184" t="s">
        <v>14</v>
      </c>
      <c r="F103" s="11" t="s">
        <v>123</v>
      </c>
      <c r="G103" s="11"/>
      <c r="H103" s="180">
        <v>9745.34</v>
      </c>
    </row>
    <row r="104" spans="1:8" ht="25.5">
      <c r="A104" s="201">
        <v>59</v>
      </c>
      <c r="B104" s="11"/>
      <c r="C104" s="8"/>
      <c r="D104" s="11" t="s">
        <v>226</v>
      </c>
      <c r="E104" s="184" t="s">
        <v>14</v>
      </c>
      <c r="F104" s="11" t="s">
        <v>124</v>
      </c>
      <c r="G104" s="11"/>
      <c r="H104" s="180">
        <v>60352.22</v>
      </c>
    </row>
    <row r="105" spans="1:8" ht="25.5">
      <c r="A105" s="201">
        <v>60</v>
      </c>
      <c r="B105" s="11"/>
      <c r="C105" s="8"/>
      <c r="D105" s="11" t="s">
        <v>227</v>
      </c>
      <c r="E105" s="184" t="s">
        <v>14</v>
      </c>
      <c r="F105" s="11" t="s">
        <v>124</v>
      </c>
      <c r="G105" s="11"/>
      <c r="H105" s="180">
        <v>37871.949999999997</v>
      </c>
    </row>
    <row r="106" spans="1:8" ht="25.5">
      <c r="A106" s="201">
        <v>61</v>
      </c>
      <c r="B106" s="142">
        <v>40786</v>
      </c>
      <c r="C106" s="8"/>
      <c r="D106" s="11" t="s">
        <v>254</v>
      </c>
      <c r="E106" s="184" t="s">
        <v>14</v>
      </c>
      <c r="F106" s="11" t="s">
        <v>125</v>
      </c>
      <c r="G106" s="11"/>
      <c r="H106" s="180">
        <v>22136.12</v>
      </c>
    </row>
    <row r="107" spans="1:8" ht="38.25">
      <c r="A107" s="201">
        <v>62</v>
      </c>
      <c r="B107" s="142">
        <v>40786</v>
      </c>
      <c r="C107" s="8"/>
      <c r="D107" s="11" t="s">
        <v>255</v>
      </c>
      <c r="E107" s="184" t="s">
        <v>14</v>
      </c>
      <c r="F107" s="11" t="s">
        <v>126</v>
      </c>
      <c r="G107" s="11"/>
      <c r="H107" s="180">
        <v>19133.93</v>
      </c>
    </row>
    <row r="108" spans="1:8" ht="25.5">
      <c r="A108" s="201">
        <v>63</v>
      </c>
      <c r="B108" s="142">
        <v>40786</v>
      </c>
      <c r="C108" s="8"/>
      <c r="D108" s="11" t="s">
        <v>127</v>
      </c>
      <c r="E108" s="184" t="s">
        <v>14</v>
      </c>
      <c r="F108" s="11" t="s">
        <v>128</v>
      </c>
      <c r="G108" s="11"/>
      <c r="H108" s="180">
        <v>71414.95</v>
      </c>
    </row>
    <row r="109" spans="1:8">
      <c r="A109" s="201">
        <v>64</v>
      </c>
      <c r="B109" s="142">
        <v>40786</v>
      </c>
      <c r="C109" s="11"/>
      <c r="D109" s="11" t="s">
        <v>129</v>
      </c>
      <c r="E109" s="184" t="s">
        <v>75</v>
      </c>
      <c r="F109" s="11" t="s">
        <v>256</v>
      </c>
      <c r="G109" s="141">
        <v>25797.93</v>
      </c>
      <c r="H109" s="180">
        <v>34620.300000000003</v>
      </c>
    </row>
    <row r="110" spans="1:8">
      <c r="A110" s="356">
        <v>65</v>
      </c>
      <c r="B110" s="357">
        <v>40786</v>
      </c>
      <c r="C110" s="358"/>
      <c r="D110" s="358" t="s">
        <v>276</v>
      </c>
      <c r="E110" s="359" t="s">
        <v>75</v>
      </c>
      <c r="F110" s="358" t="s">
        <v>277</v>
      </c>
      <c r="G110" s="360"/>
      <c r="H110" s="361">
        <v>31651.98</v>
      </c>
    </row>
    <row r="111" spans="1:8" ht="25.5">
      <c r="A111" s="201"/>
      <c r="B111" s="11"/>
      <c r="C111" s="11"/>
      <c r="D111" s="11"/>
      <c r="E111" s="184"/>
      <c r="F111" s="11" t="s">
        <v>130</v>
      </c>
      <c r="G111" s="11"/>
      <c r="H111" s="181"/>
    </row>
    <row r="112" spans="1:8" ht="25.5">
      <c r="A112" s="201"/>
      <c r="B112" s="11"/>
      <c r="C112" s="11"/>
      <c r="D112" s="11"/>
      <c r="E112" s="184"/>
      <c r="F112" s="11" t="s">
        <v>131</v>
      </c>
      <c r="G112" s="11"/>
      <c r="H112" s="181"/>
    </row>
    <row r="113" spans="1:8" ht="25.5">
      <c r="A113" s="201"/>
      <c r="B113" s="11"/>
      <c r="C113" s="11"/>
      <c r="D113" s="11"/>
      <c r="E113" s="184"/>
      <c r="F113" s="11" t="s">
        <v>132</v>
      </c>
      <c r="G113" s="11"/>
      <c r="H113" s="181"/>
    </row>
    <row r="114" spans="1:8" ht="25.5">
      <c r="A114" s="201"/>
      <c r="B114" s="11"/>
      <c r="C114" s="11"/>
      <c r="D114" s="11"/>
      <c r="E114" s="184"/>
      <c r="F114" s="11" t="s">
        <v>133</v>
      </c>
      <c r="G114" s="11"/>
      <c r="H114" s="181"/>
    </row>
    <row r="115" spans="1:8" ht="25.5">
      <c r="A115" s="201"/>
      <c r="B115" s="11"/>
      <c r="C115" s="11"/>
      <c r="D115" s="11"/>
      <c r="E115" s="184"/>
      <c r="F115" s="11" t="s">
        <v>134</v>
      </c>
      <c r="G115" s="11"/>
      <c r="H115" s="181"/>
    </row>
    <row r="116" spans="1:8" ht="25.5">
      <c r="A116" s="201"/>
      <c r="B116" s="11"/>
      <c r="C116" s="11"/>
      <c r="D116" s="11"/>
      <c r="E116" s="184"/>
      <c r="F116" s="11" t="s">
        <v>135</v>
      </c>
      <c r="G116" s="11"/>
      <c r="H116" s="181"/>
    </row>
    <row r="117" spans="1:8" ht="25.5">
      <c r="A117" s="201"/>
      <c r="B117" s="11"/>
      <c r="C117" s="11"/>
      <c r="D117" s="11"/>
      <c r="E117" s="184"/>
      <c r="F117" s="11" t="s">
        <v>136</v>
      </c>
      <c r="G117" s="11"/>
      <c r="H117" s="181"/>
    </row>
    <row r="118" spans="1:8" ht="26.25" thickBot="1">
      <c r="A118" s="201"/>
      <c r="B118" s="271"/>
      <c r="C118" s="271"/>
      <c r="D118" s="271"/>
      <c r="E118" s="272"/>
      <c r="F118" s="271" t="s">
        <v>137</v>
      </c>
      <c r="G118" s="271"/>
      <c r="H118" s="273"/>
    </row>
    <row r="119" spans="1:8" ht="39" thickBot="1">
      <c r="A119" s="201"/>
      <c r="B119" s="39"/>
      <c r="C119" s="39" t="s">
        <v>138</v>
      </c>
      <c r="D119" s="39"/>
      <c r="E119" s="185"/>
      <c r="F119" s="274" t="s">
        <v>139</v>
      </c>
      <c r="G119" s="101">
        <f>25797.93+125951.23+42048.77</f>
        <v>193797.93</v>
      </c>
      <c r="H119" s="143">
        <f>SUM(H102:H110)</f>
        <v>352626.77999999997</v>
      </c>
    </row>
    <row r="121" spans="1:8" ht="13.5" thickBot="1">
      <c r="A121" s="54"/>
      <c r="B121" s="300"/>
      <c r="C121" s="289"/>
      <c r="D121" s="54"/>
      <c r="E121" s="54"/>
      <c r="F121" s="301"/>
      <c r="G121" s="302"/>
      <c r="H121" s="303"/>
    </row>
    <row r="122" spans="1:8" ht="39" thickBot="1">
      <c r="A122" s="204" t="s">
        <v>0</v>
      </c>
      <c r="B122" s="204" t="s">
        <v>8</v>
      </c>
      <c r="C122" s="204" t="s">
        <v>1</v>
      </c>
      <c r="D122" s="204" t="s">
        <v>9</v>
      </c>
      <c r="E122" s="204" t="s">
        <v>13</v>
      </c>
      <c r="F122" s="204" t="s">
        <v>10</v>
      </c>
      <c r="G122" s="204" t="s">
        <v>12</v>
      </c>
      <c r="H122" s="204" t="s">
        <v>11</v>
      </c>
    </row>
    <row r="123" spans="1:8" ht="25.5">
      <c r="A123" s="249">
        <v>66</v>
      </c>
      <c r="B123" s="259">
        <v>40786</v>
      </c>
      <c r="C123" s="256" t="s">
        <v>223</v>
      </c>
      <c r="D123" s="251" t="s">
        <v>67</v>
      </c>
      <c r="E123" s="251" t="s">
        <v>14</v>
      </c>
      <c r="F123" s="250" t="s">
        <v>142</v>
      </c>
      <c r="G123" s="252"/>
      <c r="H123" s="260" t="s">
        <v>143</v>
      </c>
    </row>
    <row r="124" spans="1:8" ht="13.5" thickBot="1">
      <c r="A124" s="203"/>
      <c r="B124" s="182"/>
      <c r="C124" s="182"/>
      <c r="D124" s="182"/>
      <c r="E124" s="186"/>
      <c r="F124" s="182"/>
      <c r="G124" s="182"/>
      <c r="H124" s="191"/>
    </row>
    <row r="125" spans="1:8" ht="25.5">
      <c r="A125" s="205">
        <v>67</v>
      </c>
      <c r="B125" s="255">
        <v>40785</v>
      </c>
      <c r="C125" s="256" t="s">
        <v>144</v>
      </c>
      <c r="D125" s="251" t="s">
        <v>145</v>
      </c>
      <c r="E125" s="251" t="s">
        <v>146</v>
      </c>
      <c r="F125" s="257" t="s">
        <v>147</v>
      </c>
      <c r="G125" s="317">
        <v>22240.55</v>
      </c>
      <c r="H125" s="354">
        <v>22672.89</v>
      </c>
    </row>
    <row r="126" spans="1:8" ht="13.5" thickBot="1">
      <c r="A126" s="150">
        <v>68</v>
      </c>
      <c r="B126" s="43">
        <v>40785</v>
      </c>
      <c r="C126" s="8"/>
      <c r="D126" s="21" t="s">
        <v>148</v>
      </c>
      <c r="E126" s="207" t="s">
        <v>141</v>
      </c>
      <c r="F126" s="29" t="s">
        <v>149</v>
      </c>
      <c r="G126" s="10"/>
      <c r="H126" s="258">
        <v>19580.939999999999</v>
      </c>
    </row>
    <row r="127" spans="1:8">
      <c r="A127" s="249">
        <v>69</v>
      </c>
      <c r="B127" s="43">
        <v>40785</v>
      </c>
      <c r="C127" s="8"/>
      <c r="D127" s="21" t="s">
        <v>150</v>
      </c>
      <c r="E127" s="20" t="s">
        <v>141</v>
      </c>
      <c r="F127" s="29" t="s">
        <v>149</v>
      </c>
      <c r="G127" s="10"/>
      <c r="H127" s="258">
        <v>19580.939999999999</v>
      </c>
    </row>
    <row r="128" spans="1:8" ht="13.5" thickBot="1">
      <c r="A128" s="203">
        <v>70</v>
      </c>
      <c r="B128" s="43">
        <v>40785</v>
      </c>
      <c r="C128" s="8"/>
      <c r="D128" s="21" t="s">
        <v>151</v>
      </c>
      <c r="E128" s="209" t="s">
        <v>141</v>
      </c>
      <c r="F128" s="29" t="s">
        <v>152</v>
      </c>
      <c r="G128" s="10"/>
      <c r="H128" s="258">
        <v>19580.939999999999</v>
      </c>
    </row>
    <row r="129" spans="1:10">
      <c r="A129" s="249">
        <v>70.594594594594597</v>
      </c>
      <c r="B129" s="43">
        <v>40785</v>
      </c>
      <c r="C129" s="8"/>
      <c r="D129" s="21" t="s">
        <v>153</v>
      </c>
      <c r="E129" s="21" t="s">
        <v>141</v>
      </c>
      <c r="F129" s="29" t="s">
        <v>152</v>
      </c>
      <c r="G129" s="10"/>
      <c r="H129" s="258">
        <v>19580.939999999999</v>
      </c>
    </row>
    <row r="130" spans="1:10" ht="13.5" thickBot="1">
      <c r="A130" s="150">
        <v>71.594594594594597</v>
      </c>
      <c r="B130" s="43">
        <v>40785</v>
      </c>
      <c r="C130" s="8"/>
      <c r="D130" s="21" t="s">
        <v>261</v>
      </c>
      <c r="E130" s="86" t="s">
        <v>141</v>
      </c>
      <c r="F130" s="66" t="s">
        <v>258</v>
      </c>
      <c r="G130" s="10">
        <v>36927.69</v>
      </c>
      <c r="H130" s="258">
        <v>34721.75</v>
      </c>
      <c r="I130" s="352" t="s">
        <v>275</v>
      </c>
    </row>
    <row r="131" spans="1:10">
      <c r="A131" s="249">
        <v>73</v>
      </c>
      <c r="B131" s="43">
        <v>40785</v>
      </c>
      <c r="C131" s="213"/>
      <c r="D131" s="21" t="s">
        <v>262</v>
      </c>
      <c r="E131" s="209" t="s">
        <v>141</v>
      </c>
      <c r="F131" s="66" t="s">
        <v>160</v>
      </c>
      <c r="G131" s="318">
        <v>153000</v>
      </c>
      <c r="H131" s="258">
        <v>72412.350000000006</v>
      </c>
      <c r="I131" s="352"/>
    </row>
    <row r="132" spans="1:10" ht="13.5" thickBot="1">
      <c r="A132" s="203">
        <v>74</v>
      </c>
      <c r="B132" s="17"/>
      <c r="C132" s="8"/>
      <c r="D132" s="210" t="s">
        <v>263</v>
      </c>
      <c r="E132" s="211" t="s">
        <v>141</v>
      </c>
      <c r="F132" s="212" t="s">
        <v>162</v>
      </c>
      <c r="G132" s="9"/>
      <c r="H132" s="258">
        <v>76548.73</v>
      </c>
      <c r="I132" s="352"/>
    </row>
    <row r="133" spans="1:10" ht="13.5" thickBot="1">
      <c r="A133" s="150"/>
      <c r="B133" s="43"/>
      <c r="C133" s="8"/>
      <c r="D133" s="22"/>
      <c r="E133" s="22"/>
      <c r="F133" s="13" t="s">
        <v>163</v>
      </c>
      <c r="G133" s="9"/>
      <c r="H133" s="151"/>
    </row>
    <row r="134" spans="1:10" ht="13.5" thickBot="1">
      <c r="A134" s="249"/>
      <c r="B134" s="214"/>
      <c r="C134" s="25"/>
      <c r="D134" s="51"/>
      <c r="E134" s="51"/>
      <c r="F134" s="50" t="s">
        <v>164</v>
      </c>
      <c r="G134" s="33"/>
      <c r="H134" s="155"/>
    </row>
    <row r="135" spans="1:10" ht="26.25" thickBot="1">
      <c r="A135" s="205">
        <v>75</v>
      </c>
      <c r="B135" s="43">
        <v>40785</v>
      </c>
      <c r="C135" s="23" t="s">
        <v>154</v>
      </c>
      <c r="D135" s="207" t="s">
        <v>155</v>
      </c>
      <c r="E135" s="86" t="s">
        <v>156</v>
      </c>
      <c r="F135" s="66" t="s">
        <v>157</v>
      </c>
      <c r="G135" s="318">
        <v>34816.94</v>
      </c>
      <c r="H135" s="353">
        <v>36671.57</v>
      </c>
    </row>
    <row r="136" spans="1:10" ht="13.5" thickBot="1">
      <c r="A136" s="249">
        <v>76</v>
      </c>
      <c r="B136" s="43">
        <v>40785</v>
      </c>
      <c r="C136" s="8"/>
      <c r="D136" s="210" t="s">
        <v>264</v>
      </c>
      <c r="E136" s="211" t="s">
        <v>141</v>
      </c>
      <c r="F136" s="212" t="s">
        <v>158</v>
      </c>
      <c r="G136" s="318">
        <v>8800</v>
      </c>
      <c r="H136" s="353">
        <v>7000</v>
      </c>
    </row>
    <row r="137" spans="1:10">
      <c r="A137" s="249">
        <v>77</v>
      </c>
      <c r="B137" s="43">
        <v>40785</v>
      </c>
      <c r="C137" s="8"/>
      <c r="D137" s="210" t="s">
        <v>265</v>
      </c>
      <c r="E137" s="211" t="s">
        <v>141</v>
      </c>
      <c r="F137" s="212" t="s">
        <v>158</v>
      </c>
      <c r="G137" s="318"/>
      <c r="H137" s="353">
        <v>1800</v>
      </c>
    </row>
    <row r="138" spans="1:10" ht="25.5" customHeight="1" thickBot="1">
      <c r="A138" s="203"/>
      <c r="B138" s="214"/>
      <c r="C138" s="215" t="s">
        <v>165</v>
      </c>
      <c r="D138" s="216"/>
      <c r="E138" s="216"/>
      <c r="F138" s="47"/>
      <c r="G138" s="45">
        <f>SUM(G125:G136)</f>
        <v>255785.18</v>
      </c>
      <c r="H138" s="206">
        <f>SUM(H125:H137)</f>
        <v>330151.05000000005</v>
      </c>
    </row>
    <row r="139" spans="1:10" ht="26.25" thickBot="1">
      <c r="A139" s="203">
        <v>78</v>
      </c>
      <c r="B139" s="255">
        <v>40780</v>
      </c>
      <c r="C139" s="261" t="s">
        <v>6</v>
      </c>
      <c r="D139" s="251" t="s">
        <v>266</v>
      </c>
      <c r="E139" s="262" t="s">
        <v>141</v>
      </c>
      <c r="F139" s="263" t="s">
        <v>167</v>
      </c>
      <c r="G139" s="316">
        <v>99236</v>
      </c>
      <c r="H139" s="264">
        <v>12087.63</v>
      </c>
      <c r="J139" s="319"/>
    </row>
    <row r="140" spans="1:10">
      <c r="A140" s="205">
        <v>79</v>
      </c>
      <c r="B140" s="255">
        <v>40780</v>
      </c>
      <c r="C140" s="8"/>
      <c r="D140" s="207" t="s">
        <v>267</v>
      </c>
      <c r="E140" s="209" t="s">
        <v>141</v>
      </c>
      <c r="F140" s="212" t="s">
        <v>168</v>
      </c>
      <c r="G140" s="208"/>
      <c r="H140" s="258">
        <v>8353.43</v>
      </c>
      <c r="J140" s="319"/>
    </row>
    <row r="141" spans="1:10" ht="13.5" thickBot="1">
      <c r="A141" s="150">
        <v>80</v>
      </c>
      <c r="B141" s="43">
        <v>40780</v>
      </c>
      <c r="C141" s="217"/>
      <c r="D141" s="207" t="s">
        <v>268</v>
      </c>
      <c r="E141" s="209" t="s">
        <v>141</v>
      </c>
      <c r="F141" s="212" t="s">
        <v>169</v>
      </c>
      <c r="G141" s="208"/>
      <c r="H141" s="258">
        <v>56224.56</v>
      </c>
      <c r="I141" s="352" t="s">
        <v>270</v>
      </c>
      <c r="J141" s="3"/>
    </row>
    <row r="142" spans="1:10" ht="13.5" thickBot="1">
      <c r="A142" s="249">
        <v>81</v>
      </c>
      <c r="B142" s="255">
        <v>40780</v>
      </c>
      <c r="C142" s="217"/>
      <c r="D142" s="207" t="s">
        <v>269</v>
      </c>
      <c r="E142" s="209" t="s">
        <v>141</v>
      </c>
      <c r="F142" s="212" t="s">
        <v>170</v>
      </c>
      <c r="G142" s="208"/>
      <c r="H142" s="265">
        <v>21066.06</v>
      </c>
      <c r="I142" s="3"/>
    </row>
    <row r="143" spans="1:10" ht="26.25" thickBot="1">
      <c r="A143" s="203">
        <v>82</v>
      </c>
      <c r="B143" s="255">
        <v>40784</v>
      </c>
      <c r="C143" s="8"/>
      <c r="D143" s="219" t="s">
        <v>171</v>
      </c>
      <c r="E143" s="207" t="s">
        <v>172</v>
      </c>
      <c r="F143" s="212" t="s">
        <v>173</v>
      </c>
      <c r="G143" s="220">
        <v>30454.05</v>
      </c>
      <c r="H143" s="266">
        <v>25780.65</v>
      </c>
      <c r="I143" s="3"/>
      <c r="J143" s="319"/>
    </row>
    <row r="144" spans="1:10" ht="25.5">
      <c r="A144" s="205">
        <v>83</v>
      </c>
      <c r="B144" s="255">
        <v>40784</v>
      </c>
      <c r="C144" s="29"/>
      <c r="D144" s="219" t="s">
        <v>174</v>
      </c>
      <c r="E144" s="207" t="s">
        <v>172</v>
      </c>
      <c r="F144" s="212" t="s">
        <v>175</v>
      </c>
      <c r="G144" s="220">
        <v>35775.300000000003</v>
      </c>
      <c r="H144" s="266">
        <f>1410.01+33681.05</f>
        <v>35091.060000000005</v>
      </c>
      <c r="I144" s="355" t="s">
        <v>270</v>
      </c>
    </row>
    <row r="145" spans="1:12" ht="13.5" thickBot="1">
      <c r="A145" s="154"/>
      <c r="B145" s="268"/>
      <c r="C145" s="64"/>
      <c r="D145" s="237"/>
      <c r="E145" s="237"/>
      <c r="F145" s="254" t="s">
        <v>176</v>
      </c>
      <c r="G145" s="65"/>
      <c r="H145" s="351" t="s">
        <v>257</v>
      </c>
    </row>
    <row r="146" spans="1:12" ht="15.75" customHeight="1" thickBot="1">
      <c r="A146" s="335"/>
      <c r="B146" s="269"/>
      <c r="C146" s="39" t="s">
        <v>177</v>
      </c>
      <c r="D146" s="93"/>
      <c r="E146" s="93"/>
      <c r="F146" s="270"/>
      <c r="G146" s="42">
        <f>SUM(G139:G144)</f>
        <v>165465.35</v>
      </c>
      <c r="H146" s="165">
        <f>SUM(H139:H144)</f>
        <v>158603.38999999998</v>
      </c>
    </row>
    <row r="148" spans="1:12" ht="13.5" thickBot="1"/>
    <row r="149" spans="1:12" ht="39" thickBot="1">
      <c r="A149" s="204" t="s">
        <v>0</v>
      </c>
      <c r="B149" s="204" t="s">
        <v>8</v>
      </c>
      <c r="C149" s="204" t="s">
        <v>1</v>
      </c>
      <c r="D149" s="204" t="s">
        <v>9</v>
      </c>
      <c r="E149" s="204" t="s">
        <v>13</v>
      </c>
      <c r="F149" s="204" t="s">
        <v>10</v>
      </c>
      <c r="G149" s="204" t="s">
        <v>12</v>
      </c>
      <c r="H149" s="204" t="s">
        <v>11</v>
      </c>
    </row>
    <row r="150" spans="1:12">
      <c r="A150" s="205">
        <v>84</v>
      </c>
      <c r="B150" s="275">
        <v>40784</v>
      </c>
      <c r="C150" s="263" t="s">
        <v>178</v>
      </c>
      <c r="D150" s="276" t="s">
        <v>179</v>
      </c>
      <c r="E150" s="277" t="s">
        <v>141</v>
      </c>
      <c r="F150" s="278" t="s">
        <v>180</v>
      </c>
      <c r="G150" s="279">
        <v>15000</v>
      </c>
      <c r="H150" s="280">
        <v>43584.58</v>
      </c>
    </row>
    <row r="151" spans="1:12">
      <c r="A151" s="150">
        <v>85</v>
      </c>
      <c r="B151" s="7"/>
      <c r="C151" s="221"/>
      <c r="D151" s="54" t="s">
        <v>181</v>
      </c>
      <c r="E151" s="104" t="s">
        <v>141</v>
      </c>
      <c r="F151" s="15" t="s">
        <v>182</v>
      </c>
      <c r="G151" s="320"/>
      <c r="H151" s="281">
        <v>31616.63</v>
      </c>
    </row>
    <row r="152" spans="1:12" ht="25.5">
      <c r="A152" s="150">
        <v>86</v>
      </c>
      <c r="B152" s="218"/>
      <c r="C152" s="13"/>
      <c r="D152" s="222" t="s">
        <v>22</v>
      </c>
      <c r="E152" s="207" t="s">
        <v>183</v>
      </c>
      <c r="F152" s="212" t="s">
        <v>184</v>
      </c>
      <c r="G152" s="321">
        <v>46998.25</v>
      </c>
      <c r="H152" s="282">
        <v>24881.38</v>
      </c>
      <c r="I152" t="s">
        <v>271</v>
      </c>
    </row>
    <row r="153" spans="1:12">
      <c r="A153" s="150">
        <v>87</v>
      </c>
      <c r="B153" s="7"/>
      <c r="C153" s="221"/>
      <c r="D153" s="223" t="s">
        <v>159</v>
      </c>
      <c r="E153" s="224" t="s">
        <v>185</v>
      </c>
      <c r="F153" s="225" t="s">
        <v>186</v>
      </c>
      <c r="G153" s="322">
        <v>11297.56</v>
      </c>
      <c r="H153" s="283">
        <v>21446.84</v>
      </c>
    </row>
    <row r="154" spans="1:12" ht="25.5">
      <c r="A154" s="150">
        <v>88</v>
      </c>
      <c r="B154" s="218"/>
      <c r="C154" s="13"/>
      <c r="D154" s="219" t="s">
        <v>161</v>
      </c>
      <c r="E154" s="207" t="s">
        <v>172</v>
      </c>
      <c r="F154" s="212" t="s">
        <v>187</v>
      </c>
      <c r="G154" s="323"/>
      <c r="H154" s="282">
        <v>47836.23</v>
      </c>
      <c r="I154" s="352" t="s">
        <v>272</v>
      </c>
      <c r="L154" s="18"/>
    </row>
    <row r="155" spans="1:12">
      <c r="A155" s="150">
        <v>89</v>
      </c>
      <c r="B155" s="226"/>
      <c r="C155" s="24"/>
      <c r="D155" s="227" t="s">
        <v>188</v>
      </c>
      <c r="E155" s="228" t="s">
        <v>141</v>
      </c>
      <c r="F155" s="229" t="s">
        <v>189</v>
      </c>
      <c r="G155" s="324">
        <v>44631.61</v>
      </c>
      <c r="H155" s="284">
        <v>48678.34</v>
      </c>
      <c r="L155" s="18"/>
    </row>
    <row r="156" spans="1:12">
      <c r="A156" s="158"/>
      <c r="B156" s="43"/>
      <c r="C156" s="8"/>
      <c r="D156" s="22"/>
      <c r="E156" s="22"/>
      <c r="F156" s="13"/>
      <c r="G156" s="230"/>
      <c r="H156" s="151"/>
      <c r="L156" s="18"/>
    </row>
    <row r="157" spans="1:12">
      <c r="A157" s="150"/>
      <c r="B157" s="5"/>
      <c r="C157" s="8"/>
      <c r="D157" s="20"/>
      <c r="E157" s="20"/>
      <c r="F157" s="13" t="s">
        <v>190</v>
      </c>
      <c r="G157" s="9"/>
      <c r="H157" s="151"/>
    </row>
    <row r="158" spans="1:12" ht="13.5" thickBot="1">
      <c r="A158" s="166"/>
      <c r="B158" s="234"/>
      <c r="C158" s="64"/>
      <c r="D158" s="91"/>
      <c r="E158" s="91"/>
      <c r="F158" s="61"/>
      <c r="G158" s="65"/>
      <c r="H158" s="167"/>
    </row>
    <row r="159" spans="1:12" ht="15" customHeight="1" thickBot="1">
      <c r="A159" s="176"/>
      <c r="B159" s="269"/>
      <c r="C159" s="39" t="s">
        <v>191</v>
      </c>
      <c r="D159" s="93"/>
      <c r="E159" s="93"/>
      <c r="F159" s="270"/>
      <c r="G159" s="42">
        <f>SUM(G150:G155)</f>
        <v>117927.42</v>
      </c>
      <c r="H159" s="165">
        <f>SUM(H150:H157)</f>
        <v>218044</v>
      </c>
      <c r="K159" s="3"/>
    </row>
    <row r="160" spans="1:12">
      <c r="A160" s="150"/>
      <c r="B160" s="4"/>
      <c r="C160" s="13"/>
      <c r="D160" s="231"/>
      <c r="E160" s="4"/>
      <c r="F160" s="4"/>
      <c r="G160" s="232"/>
      <c r="H160" s="285"/>
    </row>
    <row r="161" spans="1:8">
      <c r="A161" s="150">
        <v>90</v>
      </c>
      <c r="B161" s="233">
        <v>40786</v>
      </c>
      <c r="C161" s="13" t="s">
        <v>7</v>
      </c>
      <c r="D161" s="20" t="s">
        <v>16</v>
      </c>
      <c r="E161" s="20" t="s">
        <v>141</v>
      </c>
      <c r="F161" s="13" t="s">
        <v>273</v>
      </c>
      <c r="G161" s="232"/>
      <c r="H161" s="285">
        <v>33300</v>
      </c>
    </row>
    <row r="162" spans="1:8" ht="13.5" thickBot="1">
      <c r="A162" s="166"/>
      <c r="B162" s="61"/>
      <c r="C162" s="254"/>
      <c r="D162" s="292"/>
      <c r="E162" s="61"/>
      <c r="F162" s="61"/>
      <c r="G162" s="293"/>
      <c r="H162" s="294"/>
    </row>
    <row r="163" spans="1:8" ht="15" customHeight="1" thickBot="1">
      <c r="A163" s="176"/>
      <c r="B163" s="269"/>
      <c r="C163" s="39" t="s">
        <v>192</v>
      </c>
      <c r="D163" s="93"/>
      <c r="E163" s="93"/>
      <c r="F163" s="270"/>
      <c r="G163" s="42">
        <v>0</v>
      </c>
      <c r="H163" s="165">
        <f>SUM(H161)</f>
        <v>33300</v>
      </c>
    </row>
    <row r="164" spans="1:8">
      <c r="A164" s="267"/>
      <c r="B164" s="235"/>
      <c r="C164" s="236"/>
      <c r="D164" s="237"/>
      <c r="E164" s="237"/>
      <c r="F164" s="61"/>
      <c r="G164" s="238"/>
      <c r="H164" s="286"/>
    </row>
    <row r="165" spans="1:8">
      <c r="A165" s="150">
        <v>91</v>
      </c>
      <c r="B165" s="233">
        <v>40795</v>
      </c>
      <c r="C165" s="13" t="s">
        <v>193</v>
      </c>
      <c r="D165" s="20" t="s">
        <v>20</v>
      </c>
      <c r="E165" s="20" t="s">
        <v>141</v>
      </c>
      <c r="F165" s="13" t="s">
        <v>274</v>
      </c>
      <c r="G165" s="4"/>
      <c r="H165" s="287">
        <v>3150</v>
      </c>
    </row>
    <row r="166" spans="1:8" ht="13.5" thickBot="1">
      <c r="A166" s="166"/>
      <c r="B166" s="61"/>
      <c r="C166" s="254"/>
      <c r="D166" s="292"/>
      <c r="E166" s="292"/>
      <c r="F166" s="61"/>
      <c r="G166" s="61"/>
      <c r="H166" s="295"/>
    </row>
    <row r="167" spans="1:8" ht="26.25" thickBot="1">
      <c r="A167" s="176"/>
      <c r="B167" s="269"/>
      <c r="C167" s="39" t="s">
        <v>194</v>
      </c>
      <c r="D167" s="93"/>
      <c r="E167" s="93"/>
      <c r="F167" s="270"/>
      <c r="G167" s="42">
        <v>0</v>
      </c>
      <c r="H167" s="177">
        <f>SUM(H165)</f>
        <v>3150</v>
      </c>
    </row>
    <row r="168" spans="1:8">
      <c r="A168" s="150">
        <v>92</v>
      </c>
      <c r="B168" s="239">
        <v>40785</v>
      </c>
      <c r="C168" s="212" t="s">
        <v>195</v>
      </c>
      <c r="D168" s="207" t="s">
        <v>20</v>
      </c>
      <c r="E168" s="207" t="s">
        <v>166</v>
      </c>
      <c r="F168" s="29" t="s">
        <v>196</v>
      </c>
      <c r="G168" s="240">
        <v>96375</v>
      </c>
      <c r="H168" s="288">
        <v>16880.060000000001</v>
      </c>
    </row>
    <row r="169" spans="1:8">
      <c r="A169" s="150">
        <v>93</v>
      </c>
      <c r="B169" s="241"/>
      <c r="C169" s="212"/>
      <c r="D169" s="207" t="s">
        <v>159</v>
      </c>
      <c r="E169" s="207" t="s">
        <v>166</v>
      </c>
      <c r="F169" s="29" t="s">
        <v>197</v>
      </c>
      <c r="G169" s="240"/>
      <c r="H169" s="288">
        <v>31440.799999999999</v>
      </c>
    </row>
    <row r="170" spans="1:8">
      <c r="A170" s="150">
        <v>94</v>
      </c>
      <c r="B170" s="241"/>
      <c r="C170" s="212"/>
      <c r="D170" s="207" t="s">
        <v>161</v>
      </c>
      <c r="E170" s="207" t="s">
        <v>166</v>
      </c>
      <c r="F170" s="29" t="s">
        <v>198</v>
      </c>
      <c r="G170" s="242"/>
      <c r="H170" s="288">
        <v>48840.18</v>
      </c>
    </row>
    <row r="171" spans="1:8">
      <c r="A171" s="150">
        <v>95</v>
      </c>
      <c r="B171" s="241"/>
      <c r="C171" s="212"/>
      <c r="D171" s="207" t="s">
        <v>188</v>
      </c>
      <c r="E171" s="207" t="s">
        <v>166</v>
      </c>
      <c r="F171" s="29" t="s">
        <v>199</v>
      </c>
      <c r="G171" s="240"/>
      <c r="H171" s="288">
        <v>31440.799999999999</v>
      </c>
    </row>
    <row r="172" spans="1:8">
      <c r="A172" s="158"/>
      <c r="B172" s="43"/>
      <c r="C172" s="8"/>
      <c r="D172" s="22"/>
      <c r="E172" s="22"/>
      <c r="F172" s="13" t="s">
        <v>200</v>
      </c>
      <c r="G172" s="9"/>
      <c r="H172" s="151"/>
    </row>
    <row r="173" spans="1:8">
      <c r="A173" s="158"/>
      <c r="B173" s="243"/>
      <c r="C173" s="8"/>
      <c r="D173" s="22"/>
      <c r="E173" s="22"/>
      <c r="F173" s="13" t="s">
        <v>201</v>
      </c>
      <c r="G173" s="9"/>
      <c r="H173" s="151"/>
    </row>
    <row r="174" spans="1:8">
      <c r="A174" s="158"/>
      <c r="B174" s="243"/>
      <c r="C174" s="8"/>
      <c r="D174" s="22"/>
      <c r="E174" s="22"/>
      <c r="F174" s="13" t="s">
        <v>202</v>
      </c>
      <c r="G174" s="9"/>
      <c r="H174" s="151"/>
    </row>
    <row r="175" spans="1:8" ht="13.5" thickBot="1">
      <c r="A175" s="166"/>
      <c r="B175" s="234"/>
      <c r="C175" s="64"/>
      <c r="D175" s="91"/>
      <c r="E175" s="91"/>
      <c r="F175" s="254" t="s">
        <v>203</v>
      </c>
      <c r="G175" s="65"/>
      <c r="H175" s="167"/>
    </row>
    <row r="176" spans="1:8" ht="15" customHeight="1" thickBot="1">
      <c r="A176" s="176"/>
      <c r="B176" s="269"/>
      <c r="C176" s="39" t="s">
        <v>204</v>
      </c>
      <c r="D176" s="93"/>
      <c r="E176" s="93"/>
      <c r="F176" s="270"/>
      <c r="G176" s="42">
        <f>SUM(G168:G172)</f>
        <v>96375</v>
      </c>
      <c r="H176" s="165">
        <f>SUM(H168:H175)</f>
        <v>128601.84000000001</v>
      </c>
    </row>
    <row r="177" spans="1:8">
      <c r="A177" s="150">
        <v>96</v>
      </c>
      <c r="B177" s="239">
        <v>40786</v>
      </c>
      <c r="C177" s="212" t="s">
        <v>205</v>
      </c>
      <c r="D177" s="207" t="s">
        <v>206</v>
      </c>
      <c r="E177" s="207" t="s">
        <v>166</v>
      </c>
      <c r="F177" s="29" t="s">
        <v>207</v>
      </c>
      <c r="G177" s="240">
        <v>40100</v>
      </c>
      <c r="H177" s="288">
        <v>13366.67</v>
      </c>
    </row>
    <row r="178" spans="1:8">
      <c r="A178" s="150">
        <v>97</v>
      </c>
      <c r="B178" s="241"/>
      <c r="C178" s="241"/>
      <c r="D178" s="207" t="s">
        <v>96</v>
      </c>
      <c r="E178" s="207" t="s">
        <v>185</v>
      </c>
      <c r="F178" s="29" t="s">
        <v>208</v>
      </c>
      <c r="G178" s="240"/>
      <c r="H178" s="288">
        <v>13366.67</v>
      </c>
    </row>
    <row r="179" spans="1:8">
      <c r="A179" s="150">
        <v>98</v>
      </c>
      <c r="B179" s="241"/>
      <c r="C179" s="241"/>
      <c r="D179" s="207" t="s">
        <v>188</v>
      </c>
      <c r="E179" s="207" t="s">
        <v>185</v>
      </c>
      <c r="F179" s="29" t="s">
        <v>209</v>
      </c>
      <c r="G179" s="240"/>
      <c r="H179" s="288">
        <v>13366.66</v>
      </c>
    </row>
    <row r="180" spans="1:8">
      <c r="A180" s="158"/>
      <c r="B180" s="43"/>
      <c r="C180" s="8"/>
      <c r="D180" s="22"/>
      <c r="E180" s="22"/>
      <c r="F180" s="13" t="s">
        <v>210</v>
      </c>
      <c r="G180" s="9"/>
      <c r="H180" s="151"/>
    </row>
    <row r="181" spans="1:8">
      <c r="A181" s="158"/>
      <c r="B181" s="243"/>
      <c r="C181" s="8"/>
      <c r="D181" s="22"/>
      <c r="E181" s="22"/>
      <c r="F181" s="13" t="s">
        <v>211</v>
      </c>
      <c r="G181" s="9"/>
      <c r="H181" s="151"/>
    </row>
    <row r="182" spans="1:8" ht="13.5" thickBot="1">
      <c r="A182" s="267"/>
      <c r="B182" s="291"/>
      <c r="C182" s="64"/>
      <c r="D182" s="237"/>
      <c r="E182" s="237"/>
      <c r="F182" s="254" t="s">
        <v>212</v>
      </c>
      <c r="G182" s="65"/>
      <c r="H182" s="167"/>
    </row>
    <row r="183" spans="1:8" ht="15.75" customHeight="1" thickBot="1">
      <c r="A183" s="176"/>
      <c r="B183" s="269"/>
      <c r="C183" s="39" t="s">
        <v>213</v>
      </c>
      <c r="D183" s="93"/>
      <c r="E183" s="93"/>
      <c r="F183" s="270"/>
      <c r="G183" s="42">
        <f>SUM(G177:G182)</f>
        <v>40100</v>
      </c>
      <c r="H183" s="165">
        <f>SUM(H177:H182)</f>
        <v>40100</v>
      </c>
    </row>
    <row r="184" spans="1:8" ht="13.5" thickBot="1">
      <c r="A184" s="14"/>
      <c r="B184" s="14"/>
      <c r="C184" s="289"/>
      <c r="D184" s="290"/>
      <c r="E184" s="290"/>
      <c r="F184" s="7"/>
      <c r="G184" s="248"/>
      <c r="H184" s="248"/>
    </row>
    <row r="185" spans="1:8" ht="39" thickBot="1">
      <c r="A185" s="204" t="s">
        <v>0</v>
      </c>
      <c r="B185" s="204" t="s">
        <v>8</v>
      </c>
      <c r="C185" s="204" t="s">
        <v>1</v>
      </c>
      <c r="D185" s="204" t="s">
        <v>9</v>
      </c>
      <c r="E185" s="204" t="s">
        <v>13</v>
      </c>
      <c r="F185" s="204" t="s">
        <v>10</v>
      </c>
      <c r="G185" s="204" t="s">
        <v>12</v>
      </c>
      <c r="H185" s="204" t="s">
        <v>11</v>
      </c>
    </row>
    <row r="186" spans="1:8" ht="38.25">
      <c r="A186" s="205">
        <v>99</v>
      </c>
      <c r="B186" s="304">
        <v>40786</v>
      </c>
      <c r="C186" s="257" t="s">
        <v>214</v>
      </c>
      <c r="D186" s="277" t="s">
        <v>215</v>
      </c>
      <c r="E186" s="277" t="s">
        <v>166</v>
      </c>
      <c r="F186" s="257" t="s">
        <v>216</v>
      </c>
      <c r="G186" s="305">
        <v>34600</v>
      </c>
      <c r="H186" s="306">
        <v>7217.5</v>
      </c>
    </row>
    <row r="187" spans="1:8">
      <c r="A187" s="150">
        <v>100</v>
      </c>
      <c r="B187" s="241"/>
      <c r="C187" s="241"/>
      <c r="D187" s="207" t="s">
        <v>64</v>
      </c>
      <c r="E187" s="207" t="s">
        <v>166</v>
      </c>
      <c r="F187" s="29" t="s">
        <v>217</v>
      </c>
      <c r="G187" s="240"/>
      <c r="H187" s="307">
        <v>5476.5</v>
      </c>
    </row>
    <row r="188" spans="1:8" ht="13.5" thickBot="1">
      <c r="A188" s="150">
        <v>101</v>
      </c>
      <c r="B188" s="241"/>
      <c r="C188" s="241"/>
      <c r="D188" s="207" t="s">
        <v>20</v>
      </c>
      <c r="E188" s="207" t="s">
        <v>166</v>
      </c>
      <c r="F188" s="29" t="s">
        <v>218</v>
      </c>
      <c r="G188" s="240"/>
      <c r="H188" s="307">
        <v>5476.5</v>
      </c>
    </row>
    <row r="189" spans="1:8">
      <c r="A189" s="205">
        <v>102</v>
      </c>
      <c r="B189" s="241"/>
      <c r="C189" s="241"/>
      <c r="D189" s="207" t="s">
        <v>67</v>
      </c>
      <c r="E189" s="207" t="s">
        <v>166</v>
      </c>
      <c r="F189" s="29" t="s">
        <v>219</v>
      </c>
      <c r="G189" s="240"/>
      <c r="H189" s="307">
        <v>5476.5</v>
      </c>
    </row>
    <row r="190" spans="1:8">
      <c r="A190" s="150">
        <v>103</v>
      </c>
      <c r="B190" s="241"/>
      <c r="C190" s="241"/>
      <c r="D190" s="207" t="s">
        <v>16</v>
      </c>
      <c r="E190" s="207" t="s">
        <v>166</v>
      </c>
      <c r="F190" s="29" t="s">
        <v>220</v>
      </c>
      <c r="G190" s="240"/>
      <c r="H190" s="307">
        <v>5476.5</v>
      </c>
    </row>
    <row r="191" spans="1:8" ht="13.5" thickBot="1">
      <c r="A191" s="150">
        <v>104</v>
      </c>
      <c r="B191" s="308"/>
      <c r="C191" s="308"/>
      <c r="D191" s="309" t="s">
        <v>188</v>
      </c>
      <c r="E191" s="309" t="s">
        <v>166</v>
      </c>
      <c r="F191" s="32" t="s">
        <v>221</v>
      </c>
      <c r="G191" s="310"/>
      <c r="H191" s="311">
        <v>5476.5</v>
      </c>
    </row>
    <row r="192" spans="1:8" ht="15.75" customHeight="1" thickBot="1">
      <c r="A192" s="156"/>
      <c r="B192" s="296"/>
      <c r="C192" s="39" t="s">
        <v>222</v>
      </c>
      <c r="D192" s="93"/>
      <c r="E192" s="93"/>
      <c r="F192" s="270"/>
      <c r="G192" s="42">
        <f>SUM(G186:G191)</f>
        <v>34600</v>
      </c>
      <c r="H192" s="165">
        <f>SUM(H186:H191)</f>
        <v>34600</v>
      </c>
    </row>
    <row r="193" spans="1:8" ht="27" customHeight="1" thickBot="1">
      <c r="A193" s="312"/>
      <c r="B193" s="313"/>
      <c r="C193" s="325" t="s">
        <v>228</v>
      </c>
      <c r="D193" s="314"/>
      <c r="E193" s="315"/>
      <c r="F193" s="313"/>
      <c r="G193" s="327">
        <f>G5+G11+G20+G30+G36+G44+G48+G54+G59+G69+G72+G76+G89+G92+G97+G100+G119+G83+G138+G146+G159+G163+G167+G176+G183+G192</f>
        <v>2231222.0300000003</v>
      </c>
      <c r="H193" s="326">
        <f>H5+H11+H20+H30+H36+H44+H48+H54+H59+H69+H72+H76+H89+H92+H97+H100+H119+H83+H138+H146+H159+H163+H167+H176+H183+H192</f>
        <v>3284641.6999999997</v>
      </c>
    </row>
    <row r="194" spans="1:8">
      <c r="G194" t="s">
        <v>230</v>
      </c>
    </row>
    <row r="195" spans="1:8">
      <c r="G195" t="s">
        <v>229</v>
      </c>
    </row>
    <row r="199" spans="1:8">
      <c r="G199" s="3"/>
    </row>
  </sheetData>
  <phoneticPr fontId="0" type="noConversion"/>
  <pageMargins left="0.19685039370078741" right="0.19685039370078741" top="0.39370078740157483" bottom="0.39370078740157483" header="0.31496062992125984" footer="0.51181102362204722"/>
  <pageSetup paperSize="9" orientation="landscape" r:id="rId1"/>
  <headerFooter alignWithMargins="0"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H23"/>
  <sheetViews>
    <sheetView view="pageLayout" topLeftCell="A10" zoomScaleNormal="100" workbookViewId="0">
      <selection activeCell="H60" sqref="H59:H60"/>
    </sheetView>
  </sheetViews>
  <sheetFormatPr baseColWidth="10" defaultRowHeight="12.75"/>
  <cols>
    <col min="1" max="1" width="6.7109375" customWidth="1"/>
    <col min="2" max="2" width="12.140625" customWidth="1"/>
    <col min="3" max="3" width="15.42578125" customWidth="1"/>
    <col min="4" max="4" width="14.140625" customWidth="1"/>
    <col min="5" max="5" width="15.28515625" customWidth="1"/>
    <col min="6" max="6" width="16.7109375" customWidth="1"/>
    <col min="7" max="7" width="15.7109375" customWidth="1"/>
    <col min="8" max="8" width="27.140625" customWidth="1"/>
  </cols>
  <sheetData>
    <row r="2" spans="1:8" ht="20.25">
      <c r="H2" s="558" t="s">
        <v>588</v>
      </c>
    </row>
    <row r="3" spans="1:8" ht="13.5" thickBot="1"/>
    <row r="4" spans="1:8" ht="30" customHeight="1">
      <c r="B4" s="577" t="s">
        <v>13</v>
      </c>
      <c r="C4" s="571" t="s">
        <v>518</v>
      </c>
      <c r="D4" s="571" t="s">
        <v>517</v>
      </c>
      <c r="E4" s="571" t="s">
        <v>516</v>
      </c>
      <c r="F4" s="571" t="s">
        <v>515</v>
      </c>
      <c r="G4" s="571" t="s">
        <v>519</v>
      </c>
      <c r="H4" s="572" t="s">
        <v>520</v>
      </c>
    </row>
    <row r="5" spans="1:8" ht="30" customHeight="1">
      <c r="A5" s="579"/>
      <c r="B5" s="578" t="s">
        <v>600</v>
      </c>
      <c r="C5" s="573" t="s">
        <v>589</v>
      </c>
      <c r="D5" s="573" t="s">
        <v>590</v>
      </c>
      <c r="E5" s="573" t="s">
        <v>590</v>
      </c>
      <c r="F5" s="573" t="s">
        <v>591</v>
      </c>
      <c r="G5" s="573" t="s">
        <v>592</v>
      </c>
      <c r="H5" s="574" t="s">
        <v>593</v>
      </c>
    </row>
    <row r="6" spans="1:8" ht="30" customHeight="1">
      <c r="B6" s="580" t="s">
        <v>524</v>
      </c>
      <c r="C6" s="4" t="s">
        <v>580</v>
      </c>
      <c r="D6" s="4" t="s">
        <v>584</v>
      </c>
      <c r="E6" s="4" t="s">
        <v>583</v>
      </c>
      <c r="F6" s="556" t="s">
        <v>584</v>
      </c>
      <c r="G6" s="556" t="s">
        <v>584</v>
      </c>
      <c r="H6" s="563" t="s">
        <v>581</v>
      </c>
    </row>
    <row r="7" spans="1:8" ht="30" customHeight="1">
      <c r="B7" s="580"/>
      <c r="C7" s="575">
        <v>36000</v>
      </c>
      <c r="D7" s="575">
        <v>201000</v>
      </c>
      <c r="E7" s="575">
        <v>275400</v>
      </c>
      <c r="F7" s="575">
        <v>249295</v>
      </c>
      <c r="G7" s="575">
        <v>54615</v>
      </c>
      <c r="H7" s="576">
        <v>321690</v>
      </c>
    </row>
    <row r="8" spans="1:8" ht="30" customHeight="1">
      <c r="B8" s="580" t="s">
        <v>522</v>
      </c>
      <c r="C8" s="4" t="s">
        <v>583</v>
      </c>
      <c r="D8" s="4" t="s">
        <v>580</v>
      </c>
      <c r="E8" s="4" t="s">
        <v>581</v>
      </c>
      <c r="F8" s="556" t="s">
        <v>580</v>
      </c>
      <c r="G8" s="556" t="s">
        <v>580</v>
      </c>
      <c r="H8" s="564" t="s">
        <v>580</v>
      </c>
    </row>
    <row r="9" spans="1:8" ht="30" customHeight="1">
      <c r="B9" s="580"/>
      <c r="C9" s="575">
        <v>172300</v>
      </c>
      <c r="D9" s="575">
        <v>17500</v>
      </c>
      <c r="E9" s="575">
        <v>20800</v>
      </c>
      <c r="F9" s="575">
        <v>66742</v>
      </c>
      <c r="G9" s="575">
        <v>36793</v>
      </c>
      <c r="H9" s="576">
        <v>30700</v>
      </c>
    </row>
    <row r="10" spans="1:8" ht="30" customHeight="1">
      <c r="B10" s="580" t="s">
        <v>523</v>
      </c>
      <c r="C10" s="4" t="s">
        <v>581</v>
      </c>
      <c r="D10" s="4" t="s">
        <v>581</v>
      </c>
      <c r="E10" s="4" t="s">
        <v>580</v>
      </c>
      <c r="F10" s="556" t="s">
        <v>581</v>
      </c>
      <c r="G10" s="556" t="s">
        <v>585</v>
      </c>
      <c r="H10" s="563" t="s">
        <v>584</v>
      </c>
    </row>
    <row r="11" spans="1:8" ht="30" customHeight="1">
      <c r="B11" s="580"/>
      <c r="C11" s="575">
        <v>16000</v>
      </c>
      <c r="D11" s="575">
        <v>81000</v>
      </c>
      <c r="E11" s="575">
        <v>0</v>
      </c>
      <c r="F11" s="575">
        <v>64555</v>
      </c>
      <c r="G11" s="575">
        <v>13000</v>
      </c>
      <c r="H11" s="576">
        <v>147610</v>
      </c>
    </row>
    <row r="12" spans="1:8" ht="30" customHeight="1">
      <c r="B12" s="580" t="s">
        <v>533</v>
      </c>
      <c r="C12" s="556" t="s">
        <v>594</v>
      </c>
      <c r="D12" s="556" t="s">
        <v>594</v>
      </c>
      <c r="E12" s="556" t="s">
        <v>594</v>
      </c>
      <c r="F12" s="556" t="s">
        <v>594</v>
      </c>
      <c r="G12" s="556" t="s">
        <v>594</v>
      </c>
      <c r="H12" s="563" t="s">
        <v>586</v>
      </c>
    </row>
    <row r="13" spans="1:8" ht="30" customHeight="1">
      <c r="B13" s="580"/>
      <c r="C13" s="559"/>
      <c r="D13" s="559"/>
      <c r="E13" s="559"/>
      <c r="F13" s="559"/>
      <c r="G13" s="570"/>
      <c r="H13" s="576">
        <v>10000</v>
      </c>
    </row>
    <row r="14" spans="1:8" ht="30" customHeight="1" thickBot="1">
      <c r="B14" s="567" t="s">
        <v>228</v>
      </c>
      <c r="C14" s="568">
        <f t="shared" ref="C14:G14" si="0">C7+C9+C11+C13</f>
        <v>224300</v>
      </c>
      <c r="D14" s="568">
        <f t="shared" si="0"/>
        <v>299500</v>
      </c>
      <c r="E14" s="568">
        <f t="shared" si="0"/>
        <v>296200</v>
      </c>
      <c r="F14" s="568">
        <f t="shared" si="0"/>
        <v>380592</v>
      </c>
      <c r="G14" s="568">
        <f t="shared" si="0"/>
        <v>104408</v>
      </c>
      <c r="H14" s="569">
        <f>H7+H9+H11+H13</f>
        <v>510000</v>
      </c>
    </row>
    <row r="15" spans="1:8" ht="30" customHeight="1" thickBot="1">
      <c r="B15" s="557" t="s">
        <v>579</v>
      </c>
      <c r="C15" s="560">
        <v>240000</v>
      </c>
      <c r="D15" s="560">
        <v>310000</v>
      </c>
      <c r="E15" s="560">
        <v>270000</v>
      </c>
      <c r="F15" s="560">
        <v>383000</v>
      </c>
      <c r="G15" s="561" t="s">
        <v>587</v>
      </c>
      <c r="H15" s="562">
        <v>510000</v>
      </c>
    </row>
    <row r="16" spans="1:8">
      <c r="B16" s="555"/>
    </row>
    <row r="18" spans="2:4">
      <c r="B18" s="565" t="s">
        <v>582</v>
      </c>
      <c r="C18" s="565" t="s">
        <v>595</v>
      </c>
    </row>
    <row r="19" spans="2:4">
      <c r="B19" s="566" t="s">
        <v>596</v>
      </c>
      <c r="C19" s="565" t="s">
        <v>597</v>
      </c>
    </row>
    <row r="21" spans="2:4">
      <c r="B21" s="565" t="s">
        <v>598</v>
      </c>
      <c r="C21" s="565" t="s">
        <v>599</v>
      </c>
    </row>
    <row r="23" spans="2:4">
      <c r="C23" s="565"/>
      <c r="D23" s="565"/>
    </row>
  </sheetData>
  <mergeCells count="4">
    <mergeCell ref="B6:B7"/>
    <mergeCell ref="B8:B9"/>
    <mergeCell ref="B10:B11"/>
    <mergeCell ref="B12:B13"/>
  </mergeCells>
  <pageMargins left="0.7" right="0.7" top="0.78740157499999996" bottom="0.78740157499999996" header="0.3" footer="0.3"/>
  <pageSetup paperSize="9" orientation="landscape" r:id="rId1"/>
  <headerFooter>
    <oddFooter>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7"/>
  <sheetViews>
    <sheetView view="pageLayout" topLeftCell="A19" zoomScale="60" zoomScaleNormal="75" zoomScaleSheetLayoutView="52" zoomScalePageLayoutView="60" workbookViewId="0">
      <selection activeCell="H60" sqref="H59:H60"/>
    </sheetView>
  </sheetViews>
  <sheetFormatPr baseColWidth="10" defaultRowHeight="39.950000000000003" customHeight="1"/>
  <cols>
    <col min="1" max="1" width="10.140625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5.42578125" style="393" customWidth="1"/>
    <col min="12" max="12" width="17.140625" style="393" customWidth="1"/>
    <col min="13" max="13" width="10.42578125" style="392" customWidth="1"/>
    <col min="14" max="14" width="14.85546875" style="470" customWidth="1"/>
    <col min="15" max="15" width="13.85546875" style="394" hidden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28.7109375" style="398" hidden="1" customWidth="1"/>
    <col min="30" max="30" width="26" style="401" bestFit="1" customWidth="1"/>
    <col min="31" max="31" width="14.42578125" style="387" customWidth="1"/>
    <col min="32" max="16384" width="11.42578125" style="387"/>
  </cols>
  <sheetData>
    <row r="1" spans="1:30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 t="s">
        <v>518</v>
      </c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</row>
    <row r="2" spans="1:30" s="405" customFormat="1" ht="60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297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72" t="s">
        <v>427</v>
      </c>
      <c r="N2" s="471" t="s">
        <v>554</v>
      </c>
      <c r="O2" s="522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559</v>
      </c>
    </row>
    <row r="3" spans="1:30" s="519" customFormat="1" ht="61.5" customHeight="1" thickBot="1">
      <c r="A3" s="536">
        <v>3</v>
      </c>
      <c r="B3" s="534" t="s">
        <v>231</v>
      </c>
      <c r="C3" s="534" t="s">
        <v>432</v>
      </c>
      <c r="D3" s="535" t="s">
        <v>322</v>
      </c>
      <c r="E3" s="536" t="s">
        <v>96</v>
      </c>
      <c r="F3" s="536">
        <v>1</v>
      </c>
      <c r="G3" s="536" t="s">
        <v>523</v>
      </c>
      <c r="H3" s="528">
        <v>36877.9</v>
      </c>
      <c r="I3" s="529">
        <v>0.6</v>
      </c>
      <c r="J3" s="538">
        <v>31013.97</v>
      </c>
      <c r="K3" s="536">
        <v>0.6</v>
      </c>
      <c r="L3" s="539">
        <v>30705</v>
      </c>
      <c r="M3" s="536">
        <v>0.6</v>
      </c>
      <c r="N3" s="536">
        <v>87</v>
      </c>
      <c r="O3" s="536"/>
      <c r="P3" s="536"/>
      <c r="Q3" s="536"/>
      <c r="R3" s="536"/>
      <c r="S3" s="536"/>
      <c r="T3" s="536"/>
      <c r="U3" s="536"/>
      <c r="V3" s="536"/>
      <c r="W3" s="540">
        <f t="shared" ref="W3:W12" si="0">SUM(S3:V3)</f>
        <v>0</v>
      </c>
      <c r="X3" s="536"/>
      <c r="Y3" s="536"/>
      <c r="Z3" s="536"/>
      <c r="AA3" s="536"/>
      <c r="AB3" s="536"/>
      <c r="AC3" s="536"/>
      <c r="AD3" s="536" t="s">
        <v>560</v>
      </c>
    </row>
    <row r="4" spans="1:30" s="519" customFormat="1" ht="39.950000000000003" customHeight="1" thickBot="1">
      <c r="A4" s="536">
        <v>4</v>
      </c>
      <c r="B4" s="534" t="s">
        <v>316</v>
      </c>
      <c r="C4" s="534" t="s">
        <v>301</v>
      </c>
      <c r="D4" s="535" t="s">
        <v>317</v>
      </c>
      <c r="E4" s="536" t="s">
        <v>15</v>
      </c>
      <c r="F4" s="536">
        <v>1</v>
      </c>
      <c r="G4" s="536" t="s">
        <v>523</v>
      </c>
      <c r="H4" s="528">
        <v>43985.1</v>
      </c>
      <c r="I4" s="529">
        <v>0.5</v>
      </c>
      <c r="J4" s="538">
        <v>93957.64</v>
      </c>
      <c r="K4" s="536">
        <v>1.5</v>
      </c>
      <c r="L4" s="539">
        <v>47490</v>
      </c>
      <c r="M4" s="536">
        <v>0.75</v>
      </c>
      <c r="N4" s="541">
        <v>88</v>
      </c>
      <c r="O4" s="536"/>
      <c r="P4" s="536"/>
      <c r="Q4" s="536"/>
      <c r="R4" s="536"/>
      <c r="S4" s="536"/>
      <c r="T4" s="536"/>
      <c r="U4" s="536"/>
      <c r="V4" s="536"/>
      <c r="W4" s="540">
        <f t="shared" si="0"/>
        <v>0</v>
      </c>
      <c r="X4" s="536"/>
      <c r="Y4" s="536"/>
      <c r="Z4" s="536"/>
      <c r="AA4" s="536"/>
      <c r="AB4" s="536"/>
      <c r="AC4" s="536"/>
      <c r="AD4" s="536" t="s">
        <v>560</v>
      </c>
    </row>
    <row r="5" spans="1:30" s="519" customFormat="1" ht="47.25" customHeight="1" thickBot="1">
      <c r="A5" s="536">
        <v>5</v>
      </c>
      <c r="B5" s="534" t="s">
        <v>318</v>
      </c>
      <c r="C5" s="534" t="s">
        <v>573</v>
      </c>
      <c r="D5" s="535" t="s">
        <v>319</v>
      </c>
      <c r="E5" s="536" t="s">
        <v>15</v>
      </c>
      <c r="F5" s="536">
        <v>1</v>
      </c>
      <c r="G5" s="536" t="s">
        <v>523</v>
      </c>
      <c r="H5" s="528">
        <v>35782.28</v>
      </c>
      <c r="I5" s="529">
        <v>0.6</v>
      </c>
      <c r="J5" s="538">
        <v>40574.870000000003</v>
      </c>
      <c r="K5" s="536">
        <v>0.6</v>
      </c>
      <c r="L5" s="539">
        <v>40110</v>
      </c>
      <c r="M5" s="536">
        <v>0.6</v>
      </c>
      <c r="N5" s="536">
        <v>86</v>
      </c>
      <c r="O5" s="536"/>
      <c r="P5" s="536"/>
      <c r="Q5" s="536"/>
      <c r="R5" s="536"/>
      <c r="S5" s="536"/>
      <c r="T5" s="536"/>
      <c r="U5" s="536"/>
      <c r="V5" s="536"/>
      <c r="W5" s="540">
        <f t="shared" si="0"/>
        <v>0</v>
      </c>
      <c r="X5" s="536"/>
      <c r="Y5" s="536"/>
      <c r="Z5" s="536"/>
      <c r="AA5" s="536"/>
      <c r="AB5" s="536"/>
      <c r="AC5" s="536"/>
      <c r="AD5" s="536" t="s">
        <v>560</v>
      </c>
    </row>
    <row r="6" spans="1:30" s="519" customFormat="1" ht="39.950000000000003" customHeight="1" thickBot="1">
      <c r="A6" s="536">
        <v>6</v>
      </c>
      <c r="B6" s="534" t="s">
        <v>320</v>
      </c>
      <c r="C6" s="534" t="s">
        <v>302</v>
      </c>
      <c r="D6" s="535" t="s">
        <v>321</v>
      </c>
      <c r="E6" s="536" t="s">
        <v>15</v>
      </c>
      <c r="F6" s="536">
        <v>1</v>
      </c>
      <c r="G6" s="537" t="s">
        <v>523</v>
      </c>
      <c r="H6" s="528">
        <v>20780</v>
      </c>
      <c r="I6" s="529">
        <v>0.25</v>
      </c>
      <c r="J6" s="538">
        <v>20304.560000000001</v>
      </c>
      <c r="K6" s="536">
        <v>0.25</v>
      </c>
      <c r="L6" s="539">
        <v>0</v>
      </c>
      <c r="M6" s="536">
        <v>0</v>
      </c>
      <c r="N6" s="536">
        <v>58</v>
      </c>
      <c r="O6" s="536"/>
      <c r="P6" s="536"/>
      <c r="Q6" s="536"/>
      <c r="R6" s="536"/>
      <c r="S6" s="536"/>
      <c r="T6" s="536"/>
      <c r="U6" s="536"/>
      <c r="V6" s="536"/>
      <c r="W6" s="540">
        <f t="shared" si="0"/>
        <v>0</v>
      </c>
      <c r="X6" s="536"/>
      <c r="Y6" s="536"/>
      <c r="Z6" s="536"/>
      <c r="AA6" s="536"/>
      <c r="AB6" s="536"/>
      <c r="AC6" s="536"/>
      <c r="AD6" s="536"/>
    </row>
    <row r="7" spans="1:30" s="519" customFormat="1" ht="39.950000000000003" customHeight="1" thickBot="1">
      <c r="A7" s="536">
        <v>7</v>
      </c>
      <c r="B7" s="534" t="s">
        <v>154</v>
      </c>
      <c r="C7" s="534" t="s">
        <v>345</v>
      </c>
      <c r="D7" s="535" t="s">
        <v>346</v>
      </c>
      <c r="E7" s="536" t="s">
        <v>15</v>
      </c>
      <c r="F7" s="536">
        <v>1</v>
      </c>
      <c r="G7" s="536" t="s">
        <v>523</v>
      </c>
      <c r="H7" s="528">
        <v>27559.86</v>
      </c>
      <c r="I7" s="529">
        <v>0.65</v>
      </c>
      <c r="J7" s="538">
        <v>37199.81</v>
      </c>
      <c r="K7" s="536">
        <v>0.88</v>
      </c>
      <c r="L7" s="539">
        <v>32240</v>
      </c>
      <c r="M7" s="536">
        <v>0.75</v>
      </c>
      <c r="N7" s="536">
        <v>78</v>
      </c>
      <c r="O7" s="536"/>
      <c r="P7" s="536"/>
      <c r="Q7" s="536"/>
      <c r="R7" s="536"/>
      <c r="S7" s="536"/>
      <c r="T7" s="536"/>
      <c r="U7" s="536"/>
      <c r="V7" s="536"/>
      <c r="W7" s="540">
        <f t="shared" si="0"/>
        <v>0</v>
      </c>
      <c r="X7" s="536"/>
      <c r="Y7" s="536"/>
      <c r="Z7" s="536"/>
      <c r="AA7" s="536"/>
      <c r="AB7" s="536"/>
      <c r="AC7" s="536"/>
      <c r="AD7" s="536" t="s">
        <v>560</v>
      </c>
    </row>
    <row r="8" spans="1:30" s="519" customFormat="1" ht="39.950000000000003" customHeight="1" thickBot="1">
      <c r="A8" s="536">
        <v>8</v>
      </c>
      <c r="B8" s="534" t="s">
        <v>316</v>
      </c>
      <c r="C8" s="534" t="s">
        <v>304</v>
      </c>
      <c r="D8" s="535" t="s">
        <v>347</v>
      </c>
      <c r="E8" s="536" t="s">
        <v>15</v>
      </c>
      <c r="F8" s="536">
        <v>1</v>
      </c>
      <c r="G8" s="536" t="s">
        <v>523</v>
      </c>
      <c r="H8" s="528">
        <v>30182.86</v>
      </c>
      <c r="I8" s="529">
        <v>0.5</v>
      </c>
      <c r="J8" s="538">
        <v>38938</v>
      </c>
      <c r="K8" s="536">
        <v>0.75</v>
      </c>
      <c r="L8" s="539">
        <v>27420</v>
      </c>
      <c r="M8" s="536">
        <v>0.5</v>
      </c>
      <c r="N8" s="541">
        <v>82</v>
      </c>
      <c r="O8" s="536"/>
      <c r="P8" s="536"/>
      <c r="Q8" s="536"/>
      <c r="R8" s="536"/>
      <c r="S8" s="536"/>
      <c r="T8" s="536"/>
      <c r="U8" s="536"/>
      <c r="V8" s="536"/>
      <c r="W8" s="540">
        <f t="shared" si="0"/>
        <v>0</v>
      </c>
      <c r="X8" s="536"/>
      <c r="Y8" s="536"/>
      <c r="Z8" s="536"/>
      <c r="AA8" s="536"/>
      <c r="AB8" s="536"/>
      <c r="AC8" s="536"/>
      <c r="AD8" s="536" t="s">
        <v>560</v>
      </c>
    </row>
    <row r="9" spans="1:30" s="519" customFormat="1" ht="39.950000000000003" customHeight="1" thickBot="1">
      <c r="A9" s="536">
        <v>9</v>
      </c>
      <c r="B9" s="534" t="s">
        <v>481</v>
      </c>
      <c r="C9" s="534" t="s">
        <v>312</v>
      </c>
      <c r="D9" s="535" t="s">
        <v>348</v>
      </c>
      <c r="E9" s="536" t="s">
        <v>15</v>
      </c>
      <c r="F9" s="536">
        <v>1</v>
      </c>
      <c r="G9" s="536" t="s">
        <v>523</v>
      </c>
      <c r="H9" s="528">
        <v>45116.94</v>
      </c>
      <c r="I9" s="529">
        <v>0.75</v>
      </c>
      <c r="J9" s="538">
        <v>43964.21</v>
      </c>
      <c r="K9" s="536">
        <v>0.75</v>
      </c>
      <c r="L9" s="539">
        <v>30810</v>
      </c>
      <c r="M9" s="536">
        <v>0.5</v>
      </c>
      <c r="N9" s="536">
        <v>80</v>
      </c>
      <c r="O9" s="536"/>
      <c r="P9" s="536"/>
      <c r="Q9" s="536"/>
      <c r="R9" s="536"/>
      <c r="S9" s="536"/>
      <c r="T9" s="536"/>
      <c r="U9" s="536"/>
      <c r="V9" s="536"/>
      <c r="W9" s="540">
        <f t="shared" si="0"/>
        <v>0</v>
      </c>
      <c r="X9" s="536"/>
      <c r="Y9" s="536"/>
      <c r="Z9" s="536"/>
      <c r="AA9" s="536"/>
      <c r="AB9" s="536"/>
      <c r="AC9" s="536"/>
      <c r="AD9" s="536" t="s">
        <v>560</v>
      </c>
    </row>
    <row r="10" spans="1:30" s="519" customFormat="1" ht="39.950000000000003" customHeight="1" thickBot="1">
      <c r="A10" s="536">
        <v>10</v>
      </c>
      <c r="B10" s="534" t="s">
        <v>486</v>
      </c>
      <c r="C10" s="534" t="s">
        <v>349</v>
      </c>
      <c r="D10" s="535" t="s">
        <v>350</v>
      </c>
      <c r="E10" s="536" t="s">
        <v>15</v>
      </c>
      <c r="F10" s="536">
        <v>1</v>
      </c>
      <c r="G10" s="536" t="s">
        <v>523</v>
      </c>
      <c r="H10" s="528">
        <v>20650.87</v>
      </c>
      <c r="I10" s="529">
        <v>0.5</v>
      </c>
      <c r="J10" s="538">
        <v>32889.379999999997</v>
      </c>
      <c r="K10" s="536">
        <v>0.75</v>
      </c>
      <c r="L10" s="539">
        <v>23620</v>
      </c>
      <c r="M10" s="536">
        <v>0.5</v>
      </c>
      <c r="N10" s="536">
        <v>78</v>
      </c>
      <c r="O10" s="536"/>
      <c r="P10" s="536"/>
      <c r="Q10" s="536"/>
      <c r="R10" s="536"/>
      <c r="S10" s="536"/>
      <c r="T10" s="536"/>
      <c r="U10" s="536"/>
      <c r="V10" s="536"/>
      <c r="W10" s="540">
        <f t="shared" si="0"/>
        <v>0</v>
      </c>
      <c r="X10" s="536"/>
      <c r="Y10" s="536"/>
      <c r="Z10" s="536"/>
      <c r="AA10" s="536"/>
      <c r="AB10" s="536"/>
      <c r="AC10" s="536"/>
      <c r="AD10" s="536" t="s">
        <v>560</v>
      </c>
    </row>
    <row r="11" spans="1:30" s="519" customFormat="1" ht="39.950000000000003" customHeight="1" thickBot="1">
      <c r="A11" s="536">
        <v>11</v>
      </c>
      <c r="B11" s="534" t="s">
        <v>316</v>
      </c>
      <c r="C11" s="534" t="s">
        <v>391</v>
      </c>
      <c r="D11" s="535" t="s">
        <v>392</v>
      </c>
      <c r="E11" s="536" t="s">
        <v>15</v>
      </c>
      <c r="F11" s="536">
        <v>1</v>
      </c>
      <c r="G11" s="536" t="s">
        <v>523</v>
      </c>
      <c r="H11" s="528"/>
      <c r="I11" s="529"/>
      <c r="J11" s="538">
        <v>58501.57</v>
      </c>
      <c r="K11" s="536">
        <v>1</v>
      </c>
      <c r="L11" s="539">
        <v>29250</v>
      </c>
      <c r="M11" s="536">
        <v>0.5</v>
      </c>
      <c r="N11" s="541">
        <v>87</v>
      </c>
      <c r="O11" s="536"/>
      <c r="P11" s="536"/>
      <c r="Q11" s="536"/>
      <c r="R11" s="536"/>
      <c r="S11" s="536"/>
      <c r="T11" s="536"/>
      <c r="U11" s="536"/>
      <c r="V11" s="536"/>
      <c r="W11" s="540">
        <f t="shared" si="0"/>
        <v>0</v>
      </c>
      <c r="X11" s="536"/>
      <c r="Y11" s="536"/>
      <c r="Z11" s="536"/>
      <c r="AA11" s="536"/>
      <c r="AB11" s="536"/>
      <c r="AC11" s="536"/>
      <c r="AD11" s="536" t="s">
        <v>560</v>
      </c>
    </row>
    <row r="12" spans="1:30" s="519" customFormat="1" ht="39.950000000000003" customHeight="1" thickBot="1">
      <c r="A12" s="536">
        <v>12</v>
      </c>
      <c r="B12" s="534" t="s">
        <v>320</v>
      </c>
      <c r="C12" s="534" t="s">
        <v>421</v>
      </c>
      <c r="D12" s="535" t="s">
        <v>422</v>
      </c>
      <c r="E12" s="536" t="s">
        <v>15</v>
      </c>
      <c r="F12" s="536">
        <v>1</v>
      </c>
      <c r="G12" s="537" t="s">
        <v>523</v>
      </c>
      <c r="H12" s="528"/>
      <c r="I12" s="529"/>
      <c r="J12" s="538">
        <v>40454.15</v>
      </c>
      <c r="K12" s="536">
        <v>1</v>
      </c>
      <c r="L12" s="539">
        <v>0</v>
      </c>
      <c r="M12" s="536">
        <v>0</v>
      </c>
      <c r="N12" s="536">
        <v>77</v>
      </c>
      <c r="O12" s="536"/>
      <c r="P12" s="536"/>
      <c r="Q12" s="536"/>
      <c r="R12" s="536"/>
      <c r="S12" s="536"/>
      <c r="T12" s="536"/>
      <c r="U12" s="536"/>
      <c r="V12" s="536"/>
      <c r="W12" s="540">
        <f t="shared" si="0"/>
        <v>0</v>
      </c>
      <c r="X12" s="536"/>
      <c r="Y12" s="536"/>
      <c r="Z12" s="536"/>
      <c r="AA12" s="536"/>
      <c r="AB12" s="536"/>
      <c r="AC12" s="536"/>
      <c r="AD12" s="536"/>
    </row>
    <row r="13" spans="1:30" s="546" customFormat="1" ht="39.950000000000003" customHeight="1" thickBot="1">
      <c r="A13" s="581" t="s">
        <v>575</v>
      </c>
      <c r="B13" s="582"/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3"/>
    </row>
    <row r="14" spans="1:30" s="414" customFormat="1" ht="39.950000000000003" customHeight="1" thickBot="1">
      <c r="A14" s="406">
        <v>13</v>
      </c>
      <c r="B14" s="407" t="s">
        <v>464</v>
      </c>
      <c r="C14" s="407" t="s">
        <v>466</v>
      </c>
      <c r="D14" s="407"/>
      <c r="E14" s="406" t="s">
        <v>67</v>
      </c>
      <c r="F14" s="406">
        <v>1</v>
      </c>
      <c r="G14" s="406" t="s">
        <v>524</v>
      </c>
      <c r="H14" s="528">
        <v>35010</v>
      </c>
      <c r="I14" s="530">
        <v>0.75</v>
      </c>
      <c r="J14" s="409">
        <v>41316</v>
      </c>
      <c r="K14" s="413">
        <v>0.88</v>
      </c>
      <c r="L14" s="413">
        <v>36000</v>
      </c>
      <c r="M14" s="412">
        <v>0.75</v>
      </c>
      <c r="N14" s="474">
        <v>92</v>
      </c>
      <c r="O14" s="408"/>
      <c r="P14" s="408"/>
      <c r="Q14" s="409"/>
      <c r="R14" s="409"/>
      <c r="S14" s="409"/>
      <c r="T14" s="409"/>
      <c r="U14" s="409"/>
      <c r="V14" s="409"/>
      <c r="W14" s="410">
        <f t="shared" ref="W14:W24" si="1">SUM(S14:V14)</f>
        <v>0</v>
      </c>
      <c r="X14" s="406"/>
      <c r="Y14" s="406"/>
      <c r="Z14" s="411"/>
      <c r="AA14" s="411"/>
      <c r="AB14" s="412"/>
      <c r="AC14" s="406"/>
      <c r="AD14" s="413"/>
    </row>
    <row r="15" spans="1:30" s="414" customFormat="1" ht="39.950000000000003" customHeight="1" thickBot="1">
      <c r="A15" s="406"/>
      <c r="B15" s="407"/>
      <c r="C15" s="407"/>
      <c r="D15" s="407"/>
      <c r="E15" s="406"/>
      <c r="F15" s="406"/>
      <c r="G15" s="406"/>
      <c r="H15" s="413"/>
      <c r="I15" s="409"/>
      <c r="J15" s="409"/>
      <c r="K15" s="413"/>
      <c r="L15" s="413">
        <f>L14</f>
        <v>36000</v>
      </c>
      <c r="M15" s="412"/>
      <c r="N15" s="474"/>
      <c r="O15" s="408"/>
      <c r="P15" s="408"/>
      <c r="Q15" s="409"/>
      <c r="R15" s="409"/>
      <c r="S15" s="409"/>
      <c r="T15" s="409"/>
      <c r="U15" s="409"/>
      <c r="V15" s="409"/>
      <c r="W15" s="410"/>
      <c r="X15" s="406"/>
      <c r="Y15" s="406"/>
      <c r="Z15" s="411"/>
      <c r="AA15" s="411"/>
      <c r="AB15" s="412"/>
      <c r="AC15" s="406"/>
      <c r="AD15" s="413"/>
    </row>
    <row r="16" spans="1:30" s="414" customFormat="1" ht="39.950000000000003" customHeight="1" thickBot="1">
      <c r="A16" s="581" t="s">
        <v>576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5"/>
    </row>
    <row r="17" spans="1:30" s="414" customFormat="1" ht="39.950000000000003" customHeight="1" thickBot="1">
      <c r="A17" s="406">
        <v>16</v>
      </c>
      <c r="B17" s="407" t="s">
        <v>464</v>
      </c>
      <c r="C17" s="407" t="s">
        <v>467</v>
      </c>
      <c r="D17" s="407"/>
      <c r="E17" s="406" t="s">
        <v>17</v>
      </c>
      <c r="F17" s="406">
        <v>1</v>
      </c>
      <c r="G17" s="406" t="s">
        <v>522</v>
      </c>
      <c r="H17" s="528">
        <v>61220</v>
      </c>
      <c r="I17" s="530">
        <v>1.1000000000000001</v>
      </c>
      <c r="J17" s="409">
        <v>75793</v>
      </c>
      <c r="K17" s="413">
        <v>1.65</v>
      </c>
      <c r="L17" s="413">
        <v>54000</v>
      </c>
      <c r="M17" s="412">
        <v>1.1000000000000001</v>
      </c>
      <c r="N17" s="474">
        <v>92</v>
      </c>
      <c r="O17" s="408"/>
      <c r="P17" s="408"/>
      <c r="Q17" s="409"/>
      <c r="R17" s="409"/>
      <c r="S17" s="409"/>
      <c r="T17" s="409"/>
      <c r="U17" s="409"/>
      <c r="V17" s="409"/>
      <c r="W17" s="410">
        <f t="shared" si="1"/>
        <v>0</v>
      </c>
      <c r="X17" s="406"/>
      <c r="Y17" s="406"/>
      <c r="Z17" s="411"/>
      <c r="AA17" s="411"/>
      <c r="AB17" s="412"/>
      <c r="AC17" s="406"/>
      <c r="AD17" s="413"/>
    </row>
    <row r="18" spans="1:30" s="414" customFormat="1" ht="39.950000000000003" customHeight="1" thickBot="1">
      <c r="A18" s="406">
        <v>15</v>
      </c>
      <c r="B18" s="407" t="s">
        <v>316</v>
      </c>
      <c r="C18" s="407" t="s">
        <v>498</v>
      </c>
      <c r="D18" s="407"/>
      <c r="E18" s="406" t="s">
        <v>16</v>
      </c>
      <c r="F18" s="406">
        <v>1</v>
      </c>
      <c r="G18" s="406" t="s">
        <v>522</v>
      </c>
      <c r="H18" s="528" t="s">
        <v>541</v>
      </c>
      <c r="I18" s="530">
        <v>1</v>
      </c>
      <c r="J18" s="409">
        <v>93273</v>
      </c>
      <c r="K18" s="413">
        <v>1.5</v>
      </c>
      <c r="L18" s="413">
        <v>62500</v>
      </c>
      <c r="M18" s="412">
        <v>1</v>
      </c>
      <c r="N18" s="474">
        <v>85</v>
      </c>
      <c r="O18" s="408"/>
      <c r="P18" s="408"/>
      <c r="Q18" s="409"/>
      <c r="R18" s="409"/>
      <c r="S18" s="409"/>
      <c r="T18" s="409"/>
      <c r="U18" s="409"/>
      <c r="V18" s="409"/>
      <c r="W18" s="410">
        <f t="shared" si="1"/>
        <v>0</v>
      </c>
      <c r="X18" s="406"/>
      <c r="Y18" s="406"/>
      <c r="Z18" s="411"/>
      <c r="AA18" s="411"/>
      <c r="AB18" s="412"/>
      <c r="AC18" s="406"/>
      <c r="AD18" s="413"/>
    </row>
    <row r="19" spans="1:30" s="414" customFormat="1" ht="39.950000000000003" customHeight="1" thickBot="1">
      <c r="A19" s="406">
        <v>17</v>
      </c>
      <c r="B19" s="407" t="s">
        <v>316</v>
      </c>
      <c r="C19" s="407" t="s">
        <v>497</v>
      </c>
      <c r="D19" s="407"/>
      <c r="E19" s="406" t="s">
        <v>17</v>
      </c>
      <c r="F19" s="406">
        <v>1</v>
      </c>
      <c r="G19" s="406" t="s">
        <v>522</v>
      </c>
      <c r="H19" s="528">
        <v>32300</v>
      </c>
      <c r="I19" s="530">
        <v>0.5</v>
      </c>
      <c r="J19" s="409">
        <v>41117</v>
      </c>
      <c r="K19" s="413">
        <v>0.5</v>
      </c>
      <c r="L19" s="413">
        <v>35000</v>
      </c>
      <c r="M19" s="412">
        <v>0.5</v>
      </c>
      <c r="N19" s="474">
        <v>85</v>
      </c>
      <c r="O19" s="408"/>
      <c r="P19" s="408"/>
      <c r="Q19" s="409"/>
      <c r="R19" s="409"/>
      <c r="S19" s="409"/>
      <c r="T19" s="409"/>
      <c r="U19" s="409"/>
      <c r="V19" s="409"/>
      <c r="W19" s="410">
        <f t="shared" si="1"/>
        <v>0</v>
      </c>
      <c r="X19" s="406"/>
      <c r="Y19" s="406"/>
      <c r="Z19" s="411"/>
      <c r="AA19" s="411"/>
      <c r="AB19" s="412"/>
      <c r="AC19" s="406"/>
      <c r="AD19" s="413"/>
    </row>
    <row r="20" spans="1:30" s="414" customFormat="1" ht="39.950000000000003" customHeight="1" thickBot="1">
      <c r="A20" s="406">
        <v>14</v>
      </c>
      <c r="B20" s="407" t="s">
        <v>231</v>
      </c>
      <c r="C20" s="407" t="s">
        <v>495</v>
      </c>
      <c r="D20" s="407"/>
      <c r="E20" s="406" t="s">
        <v>16</v>
      </c>
      <c r="F20" s="406">
        <v>1</v>
      </c>
      <c r="G20" s="406" t="s">
        <v>522</v>
      </c>
      <c r="H20" s="528">
        <v>20800</v>
      </c>
      <c r="I20" s="530">
        <v>0.4</v>
      </c>
      <c r="J20" s="409">
        <v>23710</v>
      </c>
      <c r="K20" s="413">
        <v>0.4</v>
      </c>
      <c r="L20" s="413">
        <v>20800</v>
      </c>
      <c r="M20" s="412">
        <v>0.4</v>
      </c>
      <c r="N20" s="474">
        <v>78</v>
      </c>
      <c r="O20" s="408"/>
      <c r="P20" s="408"/>
      <c r="Q20" s="409"/>
      <c r="R20" s="409"/>
      <c r="S20" s="409"/>
      <c r="T20" s="409"/>
      <c r="U20" s="409"/>
      <c r="V20" s="409"/>
      <c r="W20" s="410">
        <f t="shared" si="1"/>
        <v>0</v>
      </c>
      <c r="X20" s="406"/>
      <c r="Y20" s="406"/>
      <c r="Z20" s="411"/>
      <c r="AA20" s="411"/>
      <c r="AB20" s="412"/>
      <c r="AC20" s="406"/>
      <c r="AD20" s="413"/>
    </row>
    <row r="21" spans="1:30" s="414" customFormat="1" ht="39.950000000000003" customHeight="1" thickBot="1">
      <c r="A21" s="406"/>
      <c r="B21" s="407"/>
      <c r="C21" s="407"/>
      <c r="D21" s="407"/>
      <c r="E21" s="406"/>
      <c r="F21" s="406"/>
      <c r="G21" s="406"/>
      <c r="H21" s="413"/>
      <c r="I21" s="409"/>
      <c r="J21" s="409"/>
      <c r="K21" s="413"/>
      <c r="L21" s="413">
        <f>L20+L19+L18+L17</f>
        <v>172300</v>
      </c>
      <c r="M21" s="412"/>
      <c r="N21" s="474"/>
      <c r="O21" s="408"/>
      <c r="P21" s="408"/>
      <c r="Q21" s="409"/>
      <c r="R21" s="409"/>
      <c r="S21" s="409"/>
      <c r="T21" s="409"/>
      <c r="U21" s="409"/>
      <c r="V21" s="409"/>
      <c r="W21" s="410"/>
      <c r="X21" s="406"/>
      <c r="Y21" s="406"/>
      <c r="Z21" s="411"/>
      <c r="AA21" s="411"/>
      <c r="AB21" s="412"/>
      <c r="AC21" s="406"/>
      <c r="AD21" s="413"/>
    </row>
    <row r="22" spans="1:30" s="414" customFormat="1" ht="39.950000000000003" customHeight="1" thickBot="1">
      <c r="A22" s="581" t="s">
        <v>577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7"/>
    </row>
    <row r="23" spans="1:30" s="414" customFormat="1" ht="39.950000000000003" customHeight="1" thickBot="1">
      <c r="A23" s="406">
        <v>2</v>
      </c>
      <c r="B23" s="407" t="s">
        <v>464</v>
      </c>
      <c r="C23" s="407" t="s">
        <v>465</v>
      </c>
      <c r="D23" s="407"/>
      <c r="E23" s="406" t="s">
        <v>14</v>
      </c>
      <c r="F23" s="406">
        <v>1</v>
      </c>
      <c r="G23" s="406" t="s">
        <v>523</v>
      </c>
      <c r="H23" s="528">
        <v>14800</v>
      </c>
      <c r="I23" s="530">
        <v>0.5</v>
      </c>
      <c r="J23" s="409">
        <v>18161</v>
      </c>
      <c r="K23" s="413">
        <v>0.5</v>
      </c>
      <c r="L23" s="413">
        <v>16000</v>
      </c>
      <c r="M23" s="412">
        <v>0.5</v>
      </c>
      <c r="N23" s="474">
        <v>89</v>
      </c>
      <c r="O23" s="408"/>
      <c r="P23" s="408"/>
      <c r="Q23" s="409"/>
      <c r="R23" s="409"/>
      <c r="S23" s="409"/>
      <c r="T23" s="409"/>
      <c r="U23" s="409"/>
      <c r="V23" s="409"/>
      <c r="W23" s="410">
        <f t="shared" si="1"/>
        <v>0</v>
      </c>
      <c r="X23" s="406"/>
      <c r="Y23" s="406"/>
      <c r="Z23" s="411"/>
      <c r="AA23" s="411"/>
      <c r="AB23" s="412"/>
      <c r="AC23" s="406"/>
      <c r="AD23" s="413"/>
    </row>
    <row r="24" spans="1:30" s="414" customFormat="1" ht="39.950000000000003" customHeight="1" thickBot="1">
      <c r="A24" s="406">
        <v>1</v>
      </c>
      <c r="B24" s="407" t="s">
        <v>324</v>
      </c>
      <c r="C24" s="407" t="s">
        <v>461</v>
      </c>
      <c r="D24" s="407"/>
      <c r="E24" s="406" t="s">
        <v>14</v>
      </c>
      <c r="F24" s="406">
        <v>1</v>
      </c>
      <c r="G24" s="406" t="s">
        <v>523</v>
      </c>
      <c r="H24" s="528"/>
      <c r="I24" s="530"/>
      <c r="J24" s="409">
        <v>39263</v>
      </c>
      <c r="K24" s="413">
        <v>1</v>
      </c>
      <c r="L24" s="413">
        <v>0</v>
      </c>
      <c r="M24" s="412">
        <v>0</v>
      </c>
      <c r="N24" s="474">
        <v>77</v>
      </c>
      <c r="O24" s="408"/>
      <c r="P24" s="408"/>
      <c r="Q24" s="409"/>
      <c r="R24" s="409"/>
      <c r="S24" s="409"/>
      <c r="T24" s="409"/>
      <c r="U24" s="409"/>
      <c r="V24" s="409"/>
      <c r="W24" s="410">
        <f t="shared" si="1"/>
        <v>0</v>
      </c>
      <c r="X24" s="406"/>
      <c r="Y24" s="406"/>
      <c r="Z24" s="411"/>
      <c r="AA24" s="411"/>
      <c r="AB24" s="412"/>
      <c r="AC24" s="406"/>
      <c r="AD24" s="413"/>
    </row>
    <row r="25" spans="1:30" s="414" customFormat="1" ht="39.950000000000003" customHeight="1" thickBot="1">
      <c r="A25" s="492"/>
      <c r="B25" s="493"/>
      <c r="C25" s="493"/>
      <c r="D25" s="493"/>
      <c r="E25" s="492"/>
      <c r="F25" s="492"/>
      <c r="G25" s="492"/>
      <c r="H25" s="494"/>
      <c r="I25" s="495"/>
      <c r="J25" s="495"/>
      <c r="K25" s="494"/>
      <c r="L25" s="494">
        <f>L24+L23</f>
        <v>16000</v>
      </c>
      <c r="M25" s="496"/>
      <c r="N25" s="547"/>
      <c r="O25" s="473"/>
      <c r="P25" s="473"/>
      <c r="Q25" s="495"/>
      <c r="R25" s="495"/>
      <c r="S25" s="495"/>
      <c r="T25" s="495"/>
      <c r="U25" s="495"/>
      <c r="V25" s="495"/>
      <c r="W25" s="497"/>
      <c r="X25" s="492"/>
      <c r="Y25" s="492"/>
      <c r="Z25" s="498"/>
      <c r="AA25" s="498"/>
      <c r="AB25" s="496"/>
      <c r="AC25" s="492"/>
      <c r="AD25" s="494"/>
    </row>
    <row r="26" spans="1:30" s="508" customFormat="1" ht="39.950000000000003" customHeight="1">
      <c r="A26" s="492"/>
      <c r="B26" s="493"/>
      <c r="C26" s="493"/>
      <c r="D26" s="493"/>
      <c r="E26" s="492"/>
      <c r="F26" s="492"/>
      <c r="G26" s="492"/>
      <c r="H26" s="494" t="s">
        <v>518</v>
      </c>
      <c r="I26" s="495"/>
      <c r="J26" s="495" t="s">
        <v>530</v>
      </c>
      <c r="K26" s="494">
        <v>240000</v>
      </c>
      <c r="L26" s="499">
        <f>L25+L21+L15</f>
        <v>224300</v>
      </c>
      <c r="M26" s="496"/>
      <c r="N26" s="514"/>
      <c r="O26" s="473"/>
      <c r="P26" s="473"/>
      <c r="Q26" s="495"/>
      <c r="R26" s="495"/>
      <c r="S26" s="495"/>
      <c r="T26" s="495"/>
      <c r="U26" s="495"/>
      <c r="V26" s="495"/>
      <c r="W26" s="497"/>
      <c r="X26" s="492"/>
      <c r="Y26" s="492"/>
      <c r="Z26" s="498"/>
      <c r="AA26" s="498"/>
      <c r="AB26" s="496"/>
      <c r="AC26" s="492"/>
      <c r="AD26" s="494"/>
    </row>
    <row r="27" spans="1:30" ht="33" customHeight="1">
      <c r="A27" s="414"/>
      <c r="B27" s="414"/>
      <c r="C27" s="414"/>
      <c r="D27" s="439"/>
      <c r="E27" s="440"/>
      <c r="F27" s="440"/>
      <c r="G27" s="440"/>
      <c r="H27" s="441"/>
      <c r="I27" s="442"/>
      <c r="J27" s="443"/>
      <c r="K27" s="441"/>
      <c r="L27" s="441"/>
      <c r="M27" s="441"/>
      <c r="N27" s="441"/>
      <c r="O27" s="444"/>
      <c r="P27" s="445"/>
      <c r="Q27" s="446"/>
      <c r="R27" s="446"/>
      <c r="S27" s="446"/>
      <c r="T27" s="446"/>
      <c r="U27" s="446"/>
      <c r="V27" s="446"/>
      <c r="W27" s="447"/>
      <c r="X27" s="448"/>
      <c r="Y27" s="448"/>
      <c r="Z27" s="449"/>
      <c r="AA27" s="449"/>
      <c r="AB27" s="450"/>
      <c r="AC27" s="448"/>
      <c r="AD27" s="451"/>
    </row>
  </sheetData>
  <autoFilter ref="A2:AD27">
    <sortState ref="B3:AF227">
      <sortCondition ref="G2:G227"/>
    </sortState>
  </autoFilter>
  <mergeCells count="3">
    <mergeCell ref="A13:AD13"/>
    <mergeCell ref="A16:AD16"/>
    <mergeCell ref="A22:AD22"/>
  </mergeCells>
  <phoneticPr fontId="0" type="noConversion"/>
  <pageMargins left="0.19685039370078741" right="0.15748031496062992" top="0.51181102362204722" bottom="0.47244094488188981" header="0.51181102362204722" footer="0.51181102362204722"/>
  <pageSetup paperSize="9" scale="59" orientation="landscape" horizontalDpi="1200" r:id="rId1"/>
  <headerFooter alignWithMargins="0">
    <oddHeader>&amp;R&amp;"Arial,Fett"&amp;20Anlage 1</oddHeader>
    <oddFooter>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R23"/>
  <sheetViews>
    <sheetView view="pageLayout" topLeftCell="E13" zoomScale="70" zoomScaleNormal="75" zoomScaleSheetLayoutView="52" zoomScalePageLayoutView="70" workbookViewId="0">
      <selection activeCell="H60" sqref="H59:H60"/>
    </sheetView>
  </sheetViews>
  <sheetFormatPr baseColWidth="10" defaultColWidth="0" defaultRowHeight="39.950000000000003" customHeight="1" zeroHeight="1"/>
  <cols>
    <col min="1" max="1" width="8.140625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6.5703125" style="393" customWidth="1"/>
    <col min="12" max="12" width="17.140625" style="393" customWidth="1"/>
    <col min="13" max="13" width="10.42578125" style="392" customWidth="1"/>
    <col min="14" max="14" width="14.85546875" style="470" customWidth="1"/>
    <col min="15" max="15" width="13.85546875" style="394" hidden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28.7109375" style="398" hidden="1" customWidth="1"/>
    <col min="30" max="30" width="28" style="401" customWidth="1"/>
    <col min="31" max="31" width="14.42578125" style="387" hidden="1" customWidth="1"/>
    <col min="32" max="96" width="0" style="387" hidden="1" customWidth="1"/>
    <col min="97" max="16384" width="11.42578125" style="387" hidden="1"/>
  </cols>
  <sheetData>
    <row r="1" spans="1:96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 t="s">
        <v>517</v>
      </c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  <c r="BJ1" s="551"/>
      <c r="BK1" s="551"/>
      <c r="BL1" s="551"/>
      <c r="BM1" s="551"/>
      <c r="BN1" s="551"/>
      <c r="BO1" s="551"/>
      <c r="BP1" s="551"/>
      <c r="BQ1" s="551"/>
      <c r="BR1" s="551"/>
      <c r="BS1" s="551"/>
      <c r="BT1" s="551"/>
      <c r="BU1" s="551"/>
      <c r="BV1" s="551"/>
      <c r="BW1" s="551"/>
      <c r="BX1" s="551"/>
      <c r="BY1" s="551"/>
      <c r="BZ1" s="551"/>
      <c r="CA1" s="551"/>
      <c r="CB1" s="551"/>
      <c r="CC1" s="551"/>
      <c r="CD1" s="551"/>
      <c r="CE1" s="551"/>
      <c r="CF1" s="551"/>
      <c r="CG1" s="551"/>
      <c r="CH1" s="551"/>
      <c r="CI1" s="551"/>
      <c r="CJ1" s="551"/>
      <c r="CK1" s="551"/>
      <c r="CL1" s="551"/>
      <c r="CM1" s="551"/>
      <c r="CN1" s="551"/>
      <c r="CO1" s="551"/>
      <c r="CP1" s="551"/>
      <c r="CQ1" s="551"/>
      <c r="CR1" s="551"/>
    </row>
    <row r="2" spans="1:96" s="424" customFormat="1" ht="60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297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66" t="s">
        <v>427</v>
      </c>
      <c r="N2" s="466" t="s">
        <v>298</v>
      </c>
      <c r="O2" s="524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559</v>
      </c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549"/>
      <c r="AQ2" s="549"/>
      <c r="AR2" s="549"/>
      <c r="AS2" s="549"/>
      <c r="AT2" s="549"/>
      <c r="AU2" s="549"/>
      <c r="AV2" s="549"/>
      <c r="AW2" s="549"/>
      <c r="AX2" s="549"/>
      <c r="AY2" s="549"/>
      <c r="AZ2" s="549"/>
      <c r="BA2" s="549"/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49"/>
      <c r="BM2" s="549"/>
      <c r="BN2" s="549"/>
      <c r="BO2" s="549"/>
      <c r="BP2" s="549"/>
      <c r="BQ2" s="549"/>
      <c r="BR2" s="549"/>
      <c r="BS2" s="549"/>
      <c r="BT2" s="549"/>
      <c r="BU2" s="549"/>
      <c r="BV2" s="549"/>
      <c r="BW2" s="549"/>
      <c r="BX2" s="549"/>
      <c r="BY2" s="549"/>
      <c r="BZ2" s="549"/>
      <c r="CA2" s="549"/>
      <c r="CB2" s="549"/>
      <c r="CC2" s="549"/>
      <c r="CD2" s="549"/>
      <c r="CE2" s="549"/>
      <c r="CF2" s="549"/>
      <c r="CG2" s="549"/>
      <c r="CH2" s="549"/>
      <c r="CI2" s="549"/>
      <c r="CJ2" s="549"/>
      <c r="CK2" s="549"/>
      <c r="CL2" s="549"/>
      <c r="CM2" s="549"/>
      <c r="CN2" s="549"/>
      <c r="CO2" s="549"/>
      <c r="CP2" s="549"/>
      <c r="CQ2" s="549"/>
      <c r="CR2" s="549"/>
    </row>
    <row r="3" spans="1:96" s="519" customFormat="1" ht="39.950000000000003" customHeight="1" thickBot="1">
      <c r="A3" s="536">
        <v>20</v>
      </c>
      <c r="B3" s="534" t="s">
        <v>483</v>
      </c>
      <c r="C3" s="534" t="s">
        <v>435</v>
      </c>
      <c r="D3" s="535" t="s">
        <v>353</v>
      </c>
      <c r="E3" s="536" t="s">
        <v>15</v>
      </c>
      <c r="F3" s="536">
        <v>2</v>
      </c>
      <c r="G3" s="536" t="s">
        <v>523</v>
      </c>
      <c r="H3" s="528">
        <v>49727.87</v>
      </c>
      <c r="I3" s="529">
        <v>1</v>
      </c>
      <c r="J3" s="538">
        <v>53809.279999999999</v>
      </c>
      <c r="K3" s="536">
        <v>1</v>
      </c>
      <c r="L3" s="539">
        <v>41790</v>
      </c>
      <c r="M3" s="536">
        <v>0.75</v>
      </c>
      <c r="N3" s="536">
        <v>70</v>
      </c>
      <c r="O3" s="536"/>
      <c r="P3" s="536"/>
      <c r="Q3" s="536"/>
      <c r="R3" s="536"/>
      <c r="S3" s="536"/>
      <c r="T3" s="536"/>
      <c r="U3" s="536"/>
      <c r="V3" s="536"/>
      <c r="W3" s="540">
        <f>SUM(S3:V3)</f>
        <v>0</v>
      </c>
      <c r="X3" s="536"/>
      <c r="Y3" s="536"/>
      <c r="Z3" s="536"/>
      <c r="AA3" s="536"/>
      <c r="AB3" s="536"/>
      <c r="AC3" s="536"/>
      <c r="AD3" s="536" t="s">
        <v>560</v>
      </c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550"/>
      <c r="BR3" s="550"/>
      <c r="BS3" s="550"/>
      <c r="BT3" s="550"/>
      <c r="BU3" s="550"/>
      <c r="BV3" s="550"/>
      <c r="BW3" s="550"/>
      <c r="BX3" s="550"/>
      <c r="BY3" s="550"/>
      <c r="BZ3" s="550"/>
      <c r="CA3" s="550"/>
      <c r="CB3" s="550"/>
      <c r="CC3" s="550"/>
      <c r="CD3" s="550"/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</row>
    <row r="4" spans="1:96" s="519" customFormat="1" ht="39.950000000000003" customHeight="1" thickBot="1">
      <c r="A4" s="536">
        <v>21</v>
      </c>
      <c r="B4" s="534" t="s">
        <v>354</v>
      </c>
      <c r="C4" s="534" t="s">
        <v>355</v>
      </c>
      <c r="D4" s="535" t="s">
        <v>356</v>
      </c>
      <c r="E4" s="536" t="s">
        <v>15</v>
      </c>
      <c r="F4" s="536">
        <v>2</v>
      </c>
      <c r="G4" s="536" t="s">
        <v>523</v>
      </c>
      <c r="H4" s="528">
        <v>44854.93</v>
      </c>
      <c r="I4" s="529">
        <v>1</v>
      </c>
      <c r="J4" s="538">
        <v>49379.42</v>
      </c>
      <c r="K4" s="536">
        <v>1</v>
      </c>
      <c r="L4" s="539">
        <v>37080</v>
      </c>
      <c r="M4" s="536">
        <v>0.75</v>
      </c>
      <c r="N4" s="541">
        <v>76</v>
      </c>
      <c r="O4" s="536"/>
      <c r="P4" s="536"/>
      <c r="Q4" s="536"/>
      <c r="R4" s="536"/>
      <c r="S4" s="536"/>
      <c r="T4" s="536"/>
      <c r="U4" s="536"/>
      <c r="V4" s="536"/>
      <c r="W4" s="540">
        <f>SUM(S4:V4)</f>
        <v>0</v>
      </c>
      <c r="X4" s="536"/>
      <c r="Y4" s="536"/>
      <c r="Z4" s="536"/>
      <c r="AA4" s="536"/>
      <c r="AB4" s="536"/>
      <c r="AC4" s="536"/>
      <c r="AD4" s="536" t="s">
        <v>560</v>
      </c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  <c r="BA4" s="550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0"/>
      <c r="BU4" s="550"/>
      <c r="BV4" s="550"/>
      <c r="BW4" s="550"/>
      <c r="BX4" s="550"/>
      <c r="BY4" s="550"/>
      <c r="BZ4" s="550"/>
      <c r="CA4" s="550"/>
      <c r="CB4" s="550"/>
      <c r="CC4" s="550"/>
      <c r="CD4" s="550"/>
      <c r="CE4" s="550"/>
      <c r="CF4" s="550"/>
      <c r="CG4" s="550"/>
      <c r="CH4" s="550"/>
      <c r="CI4" s="550"/>
      <c r="CJ4" s="550"/>
      <c r="CK4" s="550"/>
      <c r="CL4" s="550"/>
      <c r="CM4" s="550"/>
      <c r="CN4" s="550"/>
      <c r="CO4" s="550"/>
      <c r="CP4" s="550"/>
      <c r="CQ4" s="550"/>
      <c r="CR4" s="550"/>
    </row>
    <row r="5" spans="1:96" s="519" customFormat="1" ht="39.950000000000003" customHeight="1" thickBot="1">
      <c r="A5" s="536">
        <v>22</v>
      </c>
      <c r="B5" s="534" t="s">
        <v>354</v>
      </c>
      <c r="C5" s="534" t="s">
        <v>357</v>
      </c>
      <c r="D5" s="535" t="s">
        <v>358</v>
      </c>
      <c r="E5" s="536" t="s">
        <v>15</v>
      </c>
      <c r="F5" s="536">
        <v>2</v>
      </c>
      <c r="G5" s="536" t="s">
        <v>523</v>
      </c>
      <c r="H5" s="528">
        <v>44854.93</v>
      </c>
      <c r="I5" s="529">
        <v>0.875</v>
      </c>
      <c r="J5" s="538">
        <v>47138.53</v>
      </c>
      <c r="K5" s="536">
        <v>1</v>
      </c>
      <c r="L5" s="539">
        <v>38580</v>
      </c>
      <c r="M5" s="536">
        <v>0.8</v>
      </c>
      <c r="N5" s="541">
        <v>77</v>
      </c>
      <c r="O5" s="536"/>
      <c r="P5" s="536"/>
      <c r="Q5" s="536"/>
      <c r="R5" s="536"/>
      <c r="S5" s="536"/>
      <c r="T5" s="536"/>
      <c r="U5" s="536"/>
      <c r="V5" s="536"/>
      <c r="W5" s="540">
        <f>SUM(S5:V5)</f>
        <v>0</v>
      </c>
      <c r="X5" s="536"/>
      <c r="Y5" s="536"/>
      <c r="Z5" s="536"/>
      <c r="AA5" s="536"/>
      <c r="AB5" s="536"/>
      <c r="AC5" s="536"/>
      <c r="AD5" s="536" t="s">
        <v>560</v>
      </c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0"/>
      <c r="BF5" s="550"/>
      <c r="BG5" s="550"/>
      <c r="BH5" s="550"/>
      <c r="BI5" s="550"/>
      <c r="BJ5" s="550"/>
      <c r="BK5" s="550"/>
      <c r="BL5" s="550"/>
      <c r="BM5" s="550"/>
      <c r="BN5" s="550"/>
      <c r="BO5" s="550"/>
      <c r="BP5" s="550"/>
      <c r="BQ5" s="550"/>
      <c r="BR5" s="550"/>
      <c r="BS5" s="550"/>
      <c r="BT5" s="550"/>
      <c r="BU5" s="550"/>
      <c r="BV5" s="550"/>
      <c r="BW5" s="550"/>
      <c r="BX5" s="550"/>
      <c r="BY5" s="550"/>
      <c r="BZ5" s="550"/>
      <c r="CA5" s="550"/>
      <c r="CB5" s="550"/>
      <c r="CC5" s="550"/>
      <c r="CD5" s="550"/>
      <c r="CE5" s="550"/>
      <c r="CF5" s="550"/>
      <c r="CG5" s="550"/>
      <c r="CH5" s="550"/>
      <c r="CI5" s="550"/>
      <c r="CJ5" s="550"/>
      <c r="CK5" s="550"/>
      <c r="CL5" s="550"/>
      <c r="CM5" s="550"/>
      <c r="CN5" s="550"/>
      <c r="CO5" s="550"/>
      <c r="CP5" s="550"/>
      <c r="CQ5" s="550"/>
      <c r="CR5" s="550"/>
    </row>
    <row r="6" spans="1:96" s="519" customFormat="1" ht="39.950000000000003" customHeight="1" thickBot="1">
      <c r="A6" s="581" t="s">
        <v>575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9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50"/>
      <c r="CL6" s="550"/>
      <c r="CM6" s="550"/>
      <c r="CN6" s="550"/>
      <c r="CO6" s="550"/>
      <c r="CP6" s="550"/>
      <c r="CQ6" s="550"/>
      <c r="CR6" s="550"/>
    </row>
    <row r="7" spans="1:96" s="428" customFormat="1" ht="39.950000000000003" customHeight="1" thickBot="1">
      <c r="A7" s="406">
        <v>27</v>
      </c>
      <c r="B7" s="407" t="s">
        <v>354</v>
      </c>
      <c r="C7" s="407" t="s">
        <v>454</v>
      </c>
      <c r="D7" s="407"/>
      <c r="E7" s="406" t="s">
        <v>16</v>
      </c>
      <c r="F7" s="406">
        <v>2</v>
      </c>
      <c r="G7" s="406" t="s">
        <v>524</v>
      </c>
      <c r="H7" s="528" t="s">
        <v>542</v>
      </c>
      <c r="I7" s="528">
        <v>0.88</v>
      </c>
      <c r="J7" s="409">
        <v>125269</v>
      </c>
      <c r="K7" s="413">
        <v>2</v>
      </c>
      <c r="L7" s="413">
        <v>125000</v>
      </c>
      <c r="M7" s="413">
        <v>2</v>
      </c>
      <c r="N7" s="474">
        <v>87</v>
      </c>
      <c r="O7" s="408"/>
      <c r="P7" s="408"/>
      <c r="Q7" s="409"/>
      <c r="R7" s="409"/>
      <c r="S7" s="409"/>
      <c r="T7" s="409"/>
      <c r="U7" s="409"/>
      <c r="V7" s="409"/>
      <c r="W7" s="410">
        <f t="shared" ref="W7:W18" si="0">SUM(S7:V7)</f>
        <v>0</v>
      </c>
      <c r="X7" s="406"/>
      <c r="Y7" s="406"/>
      <c r="Z7" s="411"/>
      <c r="AA7" s="411"/>
      <c r="AB7" s="412"/>
      <c r="AC7" s="406"/>
      <c r="AD7" s="413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  <c r="CM7" s="550"/>
      <c r="CN7" s="550"/>
      <c r="CO7" s="550"/>
      <c r="CP7" s="550"/>
      <c r="CQ7" s="550"/>
      <c r="CR7" s="550"/>
    </row>
    <row r="8" spans="1:96" s="414" customFormat="1" ht="39.950000000000003" customHeight="1" thickBot="1">
      <c r="A8" s="406">
        <v>28</v>
      </c>
      <c r="B8" s="407" t="s">
        <v>354</v>
      </c>
      <c r="C8" s="407" t="s">
        <v>456</v>
      </c>
      <c r="D8" s="407"/>
      <c r="E8" s="406" t="s">
        <v>17</v>
      </c>
      <c r="F8" s="406">
        <v>2</v>
      </c>
      <c r="G8" s="406" t="s">
        <v>524</v>
      </c>
      <c r="H8" s="528">
        <v>59000</v>
      </c>
      <c r="I8" s="528">
        <v>1</v>
      </c>
      <c r="J8" s="409">
        <v>63278</v>
      </c>
      <c r="K8" s="413">
        <v>1</v>
      </c>
      <c r="L8" s="413">
        <v>59000</v>
      </c>
      <c r="M8" s="413">
        <v>1</v>
      </c>
      <c r="N8" s="474">
        <v>85</v>
      </c>
      <c r="O8" s="408"/>
      <c r="P8" s="408"/>
      <c r="Q8" s="409"/>
      <c r="R8" s="409"/>
      <c r="S8" s="409"/>
      <c r="T8" s="409"/>
      <c r="U8" s="409"/>
      <c r="V8" s="409"/>
      <c r="W8" s="410">
        <f t="shared" si="0"/>
        <v>0</v>
      </c>
      <c r="X8" s="406"/>
      <c r="Y8" s="406"/>
      <c r="Z8" s="411"/>
      <c r="AA8" s="411"/>
      <c r="AB8" s="412"/>
      <c r="AC8" s="406"/>
      <c r="AD8" s="413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1"/>
    </row>
    <row r="9" spans="1:96" s="414" customFormat="1" ht="39.950000000000003" customHeight="1" thickBot="1">
      <c r="A9" s="406">
        <v>26</v>
      </c>
      <c r="B9" s="407" t="s">
        <v>483</v>
      </c>
      <c r="C9" s="407" t="s">
        <v>502</v>
      </c>
      <c r="D9" s="407"/>
      <c r="E9" s="406" t="s">
        <v>16</v>
      </c>
      <c r="F9" s="406">
        <v>2</v>
      </c>
      <c r="G9" s="406" t="s">
        <v>524</v>
      </c>
      <c r="H9" s="528">
        <v>17800</v>
      </c>
      <c r="I9" s="528">
        <v>0.25</v>
      </c>
      <c r="J9" s="409">
        <v>18511</v>
      </c>
      <c r="K9" s="413">
        <v>0.25</v>
      </c>
      <c r="L9" s="413">
        <v>17000</v>
      </c>
      <c r="M9" s="413">
        <v>0.25</v>
      </c>
      <c r="N9" s="475">
        <v>78</v>
      </c>
      <c r="O9" s="408"/>
      <c r="P9" s="408"/>
      <c r="Q9" s="409"/>
      <c r="R9" s="409"/>
      <c r="S9" s="409"/>
      <c r="T9" s="409"/>
      <c r="U9" s="409"/>
      <c r="V9" s="409"/>
      <c r="W9" s="410">
        <f t="shared" si="0"/>
        <v>0</v>
      </c>
      <c r="X9" s="406"/>
      <c r="Y9" s="406"/>
      <c r="Z9" s="411"/>
      <c r="AA9" s="411"/>
      <c r="AB9" s="412"/>
      <c r="AC9" s="406"/>
      <c r="AD9" s="413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0"/>
      <c r="BY9" s="550"/>
      <c r="BZ9" s="550"/>
      <c r="CA9" s="550"/>
      <c r="CB9" s="550"/>
      <c r="CC9" s="550"/>
      <c r="CD9" s="550"/>
      <c r="CE9" s="550"/>
      <c r="CF9" s="550"/>
      <c r="CG9" s="550"/>
      <c r="CH9" s="550"/>
      <c r="CI9" s="550"/>
      <c r="CJ9" s="550"/>
      <c r="CK9" s="550"/>
      <c r="CL9" s="550"/>
      <c r="CM9" s="550"/>
      <c r="CN9" s="550"/>
      <c r="CO9" s="550"/>
      <c r="CP9" s="550"/>
      <c r="CQ9" s="550"/>
      <c r="CR9" s="550"/>
    </row>
    <row r="10" spans="1:96" s="414" customFormat="1" ht="39.950000000000003" customHeight="1" thickBot="1">
      <c r="A10" s="406"/>
      <c r="B10" s="407"/>
      <c r="C10" s="407"/>
      <c r="D10" s="407"/>
      <c r="E10" s="406"/>
      <c r="F10" s="406"/>
      <c r="G10" s="406"/>
      <c r="H10" s="413"/>
      <c r="I10" s="413"/>
      <c r="J10" s="409"/>
      <c r="K10" s="413"/>
      <c r="L10" s="413">
        <f>L9+L8+L7</f>
        <v>201000</v>
      </c>
      <c r="M10" s="413"/>
      <c r="N10" s="475"/>
      <c r="O10" s="408"/>
      <c r="P10" s="408"/>
      <c r="Q10" s="409"/>
      <c r="R10" s="409"/>
      <c r="S10" s="409"/>
      <c r="T10" s="409"/>
      <c r="U10" s="409"/>
      <c r="V10" s="409"/>
      <c r="W10" s="410"/>
      <c r="X10" s="406"/>
      <c r="Y10" s="406"/>
      <c r="Z10" s="411"/>
      <c r="AA10" s="411"/>
      <c r="AB10" s="412"/>
      <c r="AC10" s="406"/>
      <c r="AD10" s="413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0"/>
      <c r="AX10" s="550"/>
    </row>
    <row r="11" spans="1:96" s="414" customFormat="1" ht="39.950000000000003" customHeight="1" thickBot="1">
      <c r="A11" s="581" t="s">
        <v>576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9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</row>
    <row r="12" spans="1:96" s="414" customFormat="1" ht="39.950000000000003" customHeight="1" thickBot="1">
      <c r="A12" s="406">
        <v>25</v>
      </c>
      <c r="B12" s="407" t="s">
        <v>354</v>
      </c>
      <c r="C12" s="407" t="s">
        <v>453</v>
      </c>
      <c r="D12" s="407"/>
      <c r="E12" s="406" t="s">
        <v>67</v>
      </c>
      <c r="F12" s="406">
        <v>2</v>
      </c>
      <c r="G12" s="406" t="s">
        <v>522</v>
      </c>
      <c r="H12" s="528">
        <v>12000</v>
      </c>
      <c r="I12" s="528">
        <v>0.25</v>
      </c>
      <c r="J12" s="409">
        <v>28279</v>
      </c>
      <c r="K12" s="413">
        <v>0.5</v>
      </c>
      <c r="L12" s="413">
        <v>17500</v>
      </c>
      <c r="M12" s="413">
        <v>0.25</v>
      </c>
      <c r="N12" s="474">
        <v>84</v>
      </c>
      <c r="O12" s="408"/>
      <c r="P12" s="408"/>
      <c r="Q12" s="409"/>
      <c r="R12" s="409"/>
      <c r="S12" s="409"/>
      <c r="T12" s="409"/>
      <c r="U12" s="409"/>
      <c r="V12" s="409"/>
      <c r="W12" s="410">
        <f t="shared" si="0"/>
        <v>0</v>
      </c>
      <c r="X12" s="406"/>
      <c r="Y12" s="406"/>
      <c r="Z12" s="411"/>
      <c r="AA12" s="411"/>
      <c r="AB12" s="412"/>
      <c r="AC12" s="406"/>
      <c r="AD12" s="413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50"/>
    </row>
    <row r="13" spans="1:96" s="414" customFormat="1" ht="39.950000000000003" customHeight="1" thickBot="1">
      <c r="A13" s="406"/>
      <c r="B13" s="407"/>
      <c r="C13" s="407"/>
      <c r="D13" s="407"/>
      <c r="E13" s="406"/>
      <c r="F13" s="406"/>
      <c r="G13" s="406"/>
      <c r="H13" s="413"/>
      <c r="I13" s="413"/>
      <c r="J13" s="409"/>
      <c r="K13" s="413"/>
      <c r="L13" s="413">
        <f>L12</f>
        <v>17500</v>
      </c>
      <c r="M13" s="413"/>
      <c r="N13" s="474"/>
      <c r="O13" s="408"/>
      <c r="P13" s="408"/>
      <c r="Q13" s="409"/>
      <c r="R13" s="409"/>
      <c r="S13" s="409"/>
      <c r="T13" s="409"/>
      <c r="U13" s="409"/>
      <c r="V13" s="409"/>
      <c r="W13" s="410"/>
      <c r="X13" s="406"/>
      <c r="Y13" s="406"/>
      <c r="Z13" s="411"/>
      <c r="AA13" s="411"/>
      <c r="AB13" s="412"/>
      <c r="AC13" s="406"/>
      <c r="AD13" s="413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</row>
    <row r="14" spans="1:96" s="414" customFormat="1" ht="39.950000000000003" customHeight="1" thickBot="1">
      <c r="A14" s="581" t="s">
        <v>577</v>
      </c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7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</row>
    <row r="15" spans="1:96" s="414" customFormat="1" ht="39.950000000000003" customHeight="1" thickBot="1">
      <c r="A15" s="406">
        <v>23</v>
      </c>
      <c r="B15" s="407" t="s">
        <v>354</v>
      </c>
      <c r="C15" s="407" t="s">
        <v>485</v>
      </c>
      <c r="D15" s="407"/>
      <c r="E15" s="406" t="s">
        <v>15</v>
      </c>
      <c r="F15" s="406">
        <v>2</v>
      </c>
      <c r="G15" s="406" t="s">
        <v>523</v>
      </c>
      <c r="H15" s="528" t="s">
        <v>534</v>
      </c>
      <c r="I15" s="528">
        <v>0.25</v>
      </c>
      <c r="J15" s="409">
        <v>15692</v>
      </c>
      <c r="K15" s="413">
        <v>0.25</v>
      </c>
      <c r="L15" s="413">
        <v>15500</v>
      </c>
      <c r="M15" s="413">
        <v>0.25</v>
      </c>
      <c r="N15" s="474">
        <v>83</v>
      </c>
      <c r="O15" s="408"/>
      <c r="P15" s="408"/>
      <c r="Q15" s="409"/>
      <c r="R15" s="409"/>
      <c r="S15" s="409"/>
      <c r="T15" s="409"/>
      <c r="U15" s="409"/>
      <c r="V15" s="409"/>
      <c r="W15" s="410">
        <f t="shared" si="0"/>
        <v>0</v>
      </c>
      <c r="X15" s="406"/>
      <c r="Y15" s="406"/>
      <c r="Z15" s="411"/>
      <c r="AA15" s="411"/>
      <c r="AB15" s="412"/>
      <c r="AC15" s="406"/>
      <c r="AD15" s="413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</row>
    <row r="16" spans="1:96" s="414" customFormat="1" ht="39.950000000000003" customHeight="1" thickBot="1">
      <c r="A16" s="406">
        <v>19</v>
      </c>
      <c r="B16" s="407" t="s">
        <v>354</v>
      </c>
      <c r="C16" s="407" t="s">
        <v>452</v>
      </c>
      <c r="D16" s="407"/>
      <c r="E16" s="406" t="s">
        <v>14</v>
      </c>
      <c r="F16" s="406">
        <v>2</v>
      </c>
      <c r="G16" s="406" t="s">
        <v>523</v>
      </c>
      <c r="H16" s="528">
        <v>25500</v>
      </c>
      <c r="I16" s="528">
        <v>0.5</v>
      </c>
      <c r="J16" s="409">
        <v>26655</v>
      </c>
      <c r="K16" s="413">
        <v>0.5</v>
      </c>
      <c r="L16" s="413">
        <v>25500</v>
      </c>
      <c r="M16" s="413">
        <v>0.5</v>
      </c>
      <c r="N16" s="474">
        <v>80</v>
      </c>
      <c r="O16" s="408"/>
      <c r="P16" s="408"/>
      <c r="Q16" s="409"/>
      <c r="R16" s="409"/>
      <c r="S16" s="409"/>
      <c r="T16" s="409"/>
      <c r="U16" s="409"/>
      <c r="V16" s="409"/>
      <c r="W16" s="410">
        <f t="shared" si="0"/>
        <v>0</v>
      </c>
      <c r="X16" s="406"/>
      <c r="Y16" s="406"/>
      <c r="Z16" s="411"/>
      <c r="AA16" s="411"/>
      <c r="AB16" s="412"/>
      <c r="AC16" s="406"/>
      <c r="AD16" s="413"/>
      <c r="AE16" s="550"/>
      <c r="AF16" s="550"/>
      <c r="AG16" s="550"/>
      <c r="AH16" s="550"/>
      <c r="AI16" s="550"/>
      <c r="AJ16" s="550"/>
      <c r="AK16" s="550"/>
      <c r="AL16" s="550"/>
      <c r="AM16" s="550"/>
      <c r="AN16" s="550"/>
      <c r="AO16" s="550"/>
      <c r="AP16" s="550"/>
      <c r="AQ16" s="550"/>
      <c r="AR16" s="550"/>
      <c r="AS16" s="550"/>
      <c r="AT16" s="550"/>
      <c r="AU16" s="550"/>
      <c r="AV16" s="550"/>
      <c r="AW16" s="550"/>
      <c r="AX16" s="550"/>
    </row>
    <row r="17" spans="1:50" s="414" customFormat="1" ht="39.950000000000003" customHeight="1" thickBot="1">
      <c r="A17" s="406">
        <v>18</v>
      </c>
      <c r="B17" s="407" t="s">
        <v>354</v>
      </c>
      <c r="C17" s="407" t="s">
        <v>387</v>
      </c>
      <c r="D17" s="427" t="s">
        <v>388</v>
      </c>
      <c r="E17" s="406" t="s">
        <v>14</v>
      </c>
      <c r="F17" s="406">
        <v>2</v>
      </c>
      <c r="G17" s="406" t="s">
        <v>523</v>
      </c>
      <c r="H17" s="528"/>
      <c r="I17" s="529"/>
      <c r="J17" s="409">
        <v>46433.53</v>
      </c>
      <c r="K17" s="406">
        <v>1</v>
      </c>
      <c r="L17" s="413">
        <v>0</v>
      </c>
      <c r="M17" s="406">
        <v>0</v>
      </c>
      <c r="N17" s="474">
        <v>78</v>
      </c>
      <c r="O17" s="406"/>
      <c r="P17" s="406"/>
      <c r="Q17" s="406"/>
      <c r="R17" s="406"/>
      <c r="S17" s="406"/>
      <c r="T17" s="406"/>
      <c r="U17" s="406"/>
      <c r="V17" s="406"/>
      <c r="W17" s="526">
        <f t="shared" si="0"/>
        <v>0</v>
      </c>
      <c r="X17" s="406"/>
      <c r="Y17" s="406"/>
      <c r="Z17" s="406"/>
      <c r="AA17" s="406"/>
      <c r="AB17" s="406"/>
      <c r="AC17" s="406"/>
      <c r="AD17" s="406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</row>
    <row r="18" spans="1:50" s="414" customFormat="1" ht="39.950000000000003" customHeight="1" thickBot="1">
      <c r="A18" s="406">
        <v>24</v>
      </c>
      <c r="B18" s="407" t="s">
        <v>483</v>
      </c>
      <c r="C18" s="407" t="s">
        <v>501</v>
      </c>
      <c r="D18" s="407"/>
      <c r="E18" s="406" t="s">
        <v>20</v>
      </c>
      <c r="F18" s="406">
        <v>2</v>
      </c>
      <c r="G18" s="406" t="s">
        <v>523</v>
      </c>
      <c r="H18" s="528">
        <v>16300</v>
      </c>
      <c r="I18" s="528" t="s">
        <v>535</v>
      </c>
      <c r="J18" s="409">
        <v>18511</v>
      </c>
      <c r="K18" s="413">
        <v>0.25</v>
      </c>
      <c r="L18" s="413">
        <v>17000</v>
      </c>
      <c r="M18" s="413">
        <v>0.25</v>
      </c>
      <c r="N18" s="475">
        <v>77</v>
      </c>
      <c r="O18" s="408"/>
      <c r="P18" s="408"/>
      <c r="Q18" s="409"/>
      <c r="R18" s="409"/>
      <c r="S18" s="409"/>
      <c r="T18" s="409"/>
      <c r="U18" s="409"/>
      <c r="V18" s="409"/>
      <c r="W18" s="410">
        <f t="shared" si="0"/>
        <v>0</v>
      </c>
      <c r="X18" s="406"/>
      <c r="Y18" s="406"/>
      <c r="Z18" s="411"/>
      <c r="AA18" s="411"/>
      <c r="AB18" s="412"/>
      <c r="AC18" s="406"/>
      <c r="AD18" s="413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0"/>
      <c r="AW18" s="550"/>
      <c r="AX18" s="550"/>
    </row>
    <row r="19" spans="1:50" s="414" customFormat="1" ht="39.950000000000003" customHeight="1" thickBot="1">
      <c r="A19" s="406">
        <v>121</v>
      </c>
      <c r="B19" s="407" t="s">
        <v>483</v>
      </c>
      <c r="C19" s="407" t="s">
        <v>525</v>
      </c>
      <c r="D19" s="407"/>
      <c r="E19" s="406" t="s">
        <v>14</v>
      </c>
      <c r="F19" s="406">
        <v>2</v>
      </c>
      <c r="G19" s="406" t="s">
        <v>523</v>
      </c>
      <c r="H19" s="528" t="s">
        <v>543</v>
      </c>
      <c r="I19" s="528">
        <v>0.5</v>
      </c>
      <c r="J19" s="409">
        <v>27335</v>
      </c>
      <c r="K19" s="413">
        <v>0.5</v>
      </c>
      <c r="L19" s="413">
        <v>23000</v>
      </c>
      <c r="M19" s="413">
        <v>0.5</v>
      </c>
      <c r="N19" s="474">
        <v>63</v>
      </c>
      <c r="O19" s="408"/>
      <c r="P19" s="408"/>
      <c r="Q19" s="409"/>
      <c r="R19" s="409"/>
      <c r="S19" s="409"/>
      <c r="T19" s="409"/>
      <c r="U19" s="409"/>
      <c r="V19" s="409"/>
      <c r="W19" s="410"/>
      <c r="X19" s="406"/>
      <c r="Y19" s="406"/>
      <c r="Z19" s="411"/>
      <c r="AA19" s="411"/>
      <c r="AB19" s="412"/>
      <c r="AC19" s="406"/>
      <c r="AD19" s="548"/>
      <c r="AE19" s="550"/>
      <c r="AF19" s="550"/>
      <c r="AG19" s="550"/>
      <c r="AH19" s="550"/>
      <c r="AI19" s="550"/>
      <c r="AJ19" s="550"/>
      <c r="AK19" s="550"/>
      <c r="AL19" s="550"/>
      <c r="AM19" s="550"/>
      <c r="AN19" s="550"/>
      <c r="AO19" s="550"/>
      <c r="AP19" s="550"/>
      <c r="AQ19" s="550"/>
      <c r="AR19" s="550"/>
      <c r="AS19" s="550"/>
      <c r="AT19" s="550"/>
      <c r="AU19" s="550"/>
      <c r="AV19" s="550"/>
      <c r="AW19" s="550"/>
      <c r="AX19" s="550"/>
    </row>
    <row r="20" spans="1:50" s="414" customFormat="1" ht="39.950000000000003" customHeight="1" thickBot="1">
      <c r="A20" s="492"/>
      <c r="B20" s="493"/>
      <c r="C20" s="493"/>
      <c r="D20" s="493"/>
      <c r="E20" s="492"/>
      <c r="F20" s="492"/>
      <c r="G20" s="492"/>
      <c r="H20" s="494"/>
      <c r="I20" s="494"/>
      <c r="J20" s="495"/>
      <c r="K20" s="494"/>
      <c r="L20" s="494">
        <f>L19+L18+L17+L16+L15</f>
        <v>81000</v>
      </c>
      <c r="M20" s="494"/>
      <c r="N20" s="547"/>
      <c r="O20" s="473"/>
      <c r="P20" s="473"/>
      <c r="Q20" s="495"/>
      <c r="R20" s="495"/>
      <c r="S20" s="495"/>
      <c r="T20" s="495"/>
      <c r="U20" s="495"/>
      <c r="V20" s="495"/>
      <c r="W20" s="497"/>
      <c r="X20" s="492"/>
      <c r="Y20" s="492"/>
      <c r="Z20" s="498"/>
      <c r="AA20" s="498"/>
      <c r="AB20" s="496"/>
      <c r="AC20" s="492"/>
      <c r="AD20" s="499"/>
      <c r="AE20" s="550"/>
      <c r="AF20" s="550"/>
      <c r="AG20" s="550"/>
      <c r="AH20" s="550"/>
      <c r="AI20" s="550"/>
      <c r="AJ20" s="550"/>
      <c r="AK20" s="550"/>
      <c r="AL20" s="550"/>
      <c r="AM20" s="550"/>
      <c r="AN20" s="550"/>
      <c r="AO20" s="550"/>
      <c r="AP20" s="550"/>
      <c r="AQ20" s="550"/>
      <c r="AR20" s="550"/>
      <c r="AS20" s="550"/>
      <c r="AT20" s="550"/>
      <c r="AU20" s="550"/>
      <c r="AV20" s="550"/>
      <c r="AW20" s="550"/>
      <c r="AX20" s="550"/>
    </row>
    <row r="21" spans="1:50" s="508" customFormat="1" ht="39.950000000000003" customHeight="1">
      <c r="A21" s="492"/>
      <c r="B21" s="493"/>
      <c r="C21" s="493"/>
      <c r="D21" s="493"/>
      <c r="E21" s="492"/>
      <c r="F21" s="492"/>
      <c r="G21" s="492"/>
      <c r="H21" s="494" t="s">
        <v>517</v>
      </c>
      <c r="I21" s="495"/>
      <c r="J21" s="495" t="s">
        <v>530</v>
      </c>
      <c r="K21" s="494">
        <v>310000</v>
      </c>
      <c r="L21" s="499">
        <f>L20+L13+L10</f>
        <v>299500</v>
      </c>
      <c r="M21" s="494"/>
      <c r="N21" s="514">
        <f>SUM(K21-L21)</f>
        <v>10500</v>
      </c>
      <c r="O21" s="473"/>
      <c r="P21" s="473"/>
      <c r="Q21" s="495"/>
      <c r="R21" s="495"/>
      <c r="S21" s="495"/>
      <c r="T21" s="495"/>
      <c r="U21" s="495"/>
      <c r="V21" s="495"/>
      <c r="W21" s="497"/>
      <c r="X21" s="492"/>
      <c r="Y21" s="492"/>
      <c r="Z21" s="498"/>
      <c r="AA21" s="498"/>
      <c r="AB21" s="496"/>
      <c r="AC21" s="492"/>
      <c r="AD21" s="494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2"/>
      <c r="AS21" s="552"/>
      <c r="AT21" s="552"/>
      <c r="AU21" s="552"/>
      <c r="AV21" s="552"/>
      <c r="AW21" s="552"/>
      <c r="AX21" s="552"/>
    </row>
    <row r="22" spans="1:50" ht="39.950000000000003" customHeight="1">
      <c r="A22" s="414"/>
      <c r="B22" s="414"/>
      <c r="C22" s="414"/>
      <c r="D22" s="439"/>
      <c r="E22" s="440"/>
      <c r="F22" s="440"/>
      <c r="G22" s="440"/>
      <c r="H22" s="441"/>
      <c r="I22" s="442"/>
      <c r="J22" s="443"/>
      <c r="K22" s="441"/>
      <c r="L22" s="441"/>
      <c r="M22" s="441"/>
      <c r="N22" s="441"/>
      <c r="O22" s="444"/>
      <c r="P22" s="445"/>
      <c r="Q22" s="446"/>
      <c r="R22" s="446"/>
      <c r="S22" s="446"/>
      <c r="T22" s="446"/>
      <c r="U22" s="446"/>
      <c r="V22" s="446"/>
      <c r="W22" s="447"/>
      <c r="X22" s="448"/>
      <c r="Y22" s="448"/>
      <c r="Z22" s="449"/>
      <c r="AA22" s="449"/>
      <c r="AB22" s="450"/>
      <c r="AC22" s="448"/>
      <c r="AD22" s="451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</row>
    <row r="23" spans="1:50" ht="39.75" hidden="1" customHeight="1">
      <c r="AX23" s="553"/>
    </row>
  </sheetData>
  <mergeCells count="3">
    <mergeCell ref="A6:AD6"/>
    <mergeCell ref="A11:AD11"/>
    <mergeCell ref="A14:AD14"/>
  </mergeCells>
  <phoneticPr fontId="0" type="noConversion"/>
  <pageMargins left="0.2048611111111111" right="0.15748031496062992" top="0.51181102362204722" bottom="0.47244094488188981" header="0.51181102362204722" footer="0.51181102362204722"/>
  <pageSetup paperSize="9" scale="59" orientation="landscape" horizontalDpi="1200" r:id="rId1"/>
  <headerFooter alignWithMargins="0">
    <oddHeader>&amp;R&amp;"Arial,Fett"&amp;20Anlage 2</oddHeader>
    <oddFooter>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6"/>
  <sheetViews>
    <sheetView view="pageLayout" topLeftCell="B1" zoomScale="60" zoomScaleNormal="75" zoomScaleSheetLayoutView="52" zoomScalePageLayoutView="60" workbookViewId="0">
      <selection activeCell="H60" sqref="H59:H60"/>
    </sheetView>
  </sheetViews>
  <sheetFormatPr baseColWidth="10" defaultRowHeight="39.950000000000003" customHeight="1"/>
  <cols>
    <col min="1" max="1" width="10.42578125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5.140625" style="393" customWidth="1"/>
    <col min="12" max="12" width="17.140625" style="393" customWidth="1"/>
    <col min="13" max="13" width="10.42578125" style="392" customWidth="1"/>
    <col min="14" max="14" width="14.85546875" style="470" customWidth="1"/>
    <col min="15" max="15" width="13.85546875" style="394" hidden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28.7109375" style="398" hidden="1" customWidth="1"/>
    <col min="30" max="30" width="26" style="401" bestFit="1" customWidth="1"/>
    <col min="31" max="16384" width="11.42578125" style="387"/>
  </cols>
  <sheetData>
    <row r="1" spans="1:30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 t="s">
        <v>516</v>
      </c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</row>
    <row r="2" spans="1:30" s="424" customFormat="1" ht="60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297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66" t="s">
        <v>427</v>
      </c>
      <c r="N2" s="466" t="s">
        <v>557</v>
      </c>
      <c r="O2" s="524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559</v>
      </c>
    </row>
    <row r="3" spans="1:30" s="428" customFormat="1" ht="39.950000000000003" customHeight="1" thickBot="1">
      <c r="A3" s="536">
        <v>31</v>
      </c>
      <c r="B3" s="534" t="s">
        <v>318</v>
      </c>
      <c r="C3" s="534" t="s">
        <v>569</v>
      </c>
      <c r="D3" s="535" t="s">
        <v>323</v>
      </c>
      <c r="E3" s="536" t="s">
        <v>96</v>
      </c>
      <c r="F3" s="536">
        <v>3</v>
      </c>
      <c r="G3" s="537" t="s">
        <v>522</v>
      </c>
      <c r="H3" s="528">
        <v>32387</v>
      </c>
      <c r="I3" s="529">
        <v>0.75</v>
      </c>
      <c r="J3" s="538">
        <v>87276.74</v>
      </c>
      <c r="K3" s="536">
        <v>1.75</v>
      </c>
      <c r="L3" s="539">
        <v>0</v>
      </c>
      <c r="M3" s="536">
        <v>0</v>
      </c>
      <c r="N3" s="536">
        <v>88</v>
      </c>
      <c r="O3" s="536"/>
      <c r="P3" s="536"/>
      <c r="Q3" s="536"/>
      <c r="R3" s="536"/>
      <c r="S3" s="536"/>
      <c r="T3" s="536"/>
      <c r="U3" s="536"/>
      <c r="V3" s="536"/>
      <c r="W3" s="540">
        <f t="shared" ref="W3:W17" si="0">SUM(S3:V3)</f>
        <v>0</v>
      </c>
      <c r="X3" s="536"/>
      <c r="Y3" s="536"/>
      <c r="Z3" s="536"/>
      <c r="AA3" s="536"/>
      <c r="AB3" s="536"/>
      <c r="AC3" s="536"/>
      <c r="AD3" s="536"/>
    </row>
    <row r="4" spans="1:30" s="428" customFormat="1" ht="39.950000000000003" customHeight="1" thickBot="1">
      <c r="A4" s="536">
        <v>32</v>
      </c>
      <c r="B4" s="534" t="s">
        <v>324</v>
      </c>
      <c r="C4" s="534" t="s">
        <v>299</v>
      </c>
      <c r="D4" s="535" t="s">
        <v>325</v>
      </c>
      <c r="E4" s="536" t="s">
        <v>15</v>
      </c>
      <c r="F4" s="536">
        <v>3</v>
      </c>
      <c r="G4" s="537" t="s">
        <v>522</v>
      </c>
      <c r="H4" s="528">
        <v>45327.07</v>
      </c>
      <c r="I4" s="529">
        <v>0.8</v>
      </c>
      <c r="J4" s="538">
        <v>64882.91</v>
      </c>
      <c r="K4" s="536">
        <v>1.1000000000000001</v>
      </c>
      <c r="L4" s="539">
        <v>0</v>
      </c>
      <c r="M4" s="536">
        <v>0</v>
      </c>
      <c r="N4" s="536">
        <v>68</v>
      </c>
      <c r="O4" s="536"/>
      <c r="P4" s="536"/>
      <c r="Q4" s="536"/>
      <c r="R4" s="536"/>
      <c r="S4" s="536"/>
      <c r="T4" s="536"/>
      <c r="U4" s="536"/>
      <c r="V4" s="536"/>
      <c r="W4" s="540">
        <f t="shared" si="0"/>
        <v>0</v>
      </c>
      <c r="X4" s="536"/>
      <c r="Y4" s="536"/>
      <c r="Z4" s="536"/>
      <c r="AA4" s="536"/>
      <c r="AB4" s="536"/>
      <c r="AC4" s="536"/>
      <c r="AD4" s="536"/>
    </row>
    <row r="5" spans="1:30" s="428" customFormat="1" ht="39.950000000000003" customHeight="1" thickBot="1">
      <c r="A5" s="536">
        <v>33</v>
      </c>
      <c r="B5" s="534" t="s">
        <v>324</v>
      </c>
      <c r="C5" s="534" t="s">
        <v>305</v>
      </c>
      <c r="D5" s="535" t="s">
        <v>359</v>
      </c>
      <c r="E5" s="536" t="s">
        <v>15</v>
      </c>
      <c r="F5" s="536">
        <v>3</v>
      </c>
      <c r="G5" s="536" t="s">
        <v>522</v>
      </c>
      <c r="H5" s="528">
        <v>44773.91</v>
      </c>
      <c r="I5" s="529">
        <v>0.8</v>
      </c>
      <c r="J5" s="538">
        <v>74254.44</v>
      </c>
      <c r="K5" s="536">
        <v>1.1000000000000001</v>
      </c>
      <c r="L5" s="539">
        <v>45000</v>
      </c>
      <c r="M5" s="536">
        <v>0.8</v>
      </c>
      <c r="N5" s="536">
        <v>75</v>
      </c>
      <c r="O5" s="536"/>
      <c r="P5" s="536"/>
      <c r="Q5" s="536"/>
      <c r="R5" s="536"/>
      <c r="S5" s="536"/>
      <c r="T5" s="536"/>
      <c r="U5" s="536"/>
      <c r="V5" s="536"/>
      <c r="W5" s="540">
        <f t="shared" si="0"/>
        <v>0</v>
      </c>
      <c r="X5" s="536"/>
      <c r="Y5" s="536"/>
      <c r="Z5" s="536"/>
      <c r="AA5" s="536"/>
      <c r="AB5" s="536"/>
      <c r="AC5" s="536"/>
      <c r="AD5" s="536" t="s">
        <v>560</v>
      </c>
    </row>
    <row r="6" spans="1:30" s="428" customFormat="1" ht="39.950000000000003" customHeight="1" thickBot="1">
      <c r="A6" s="536">
        <v>34</v>
      </c>
      <c r="B6" s="534" t="s">
        <v>320</v>
      </c>
      <c r="C6" s="534" t="s">
        <v>360</v>
      </c>
      <c r="D6" s="535" t="s">
        <v>361</v>
      </c>
      <c r="E6" s="536" t="s">
        <v>15</v>
      </c>
      <c r="F6" s="536">
        <v>3</v>
      </c>
      <c r="G6" s="536" t="s">
        <v>522</v>
      </c>
      <c r="H6" s="528">
        <v>30879.91</v>
      </c>
      <c r="I6" s="529">
        <v>0.75</v>
      </c>
      <c r="J6" s="538">
        <v>31926.02</v>
      </c>
      <c r="K6" s="536">
        <v>0.75</v>
      </c>
      <c r="L6" s="539">
        <v>31250</v>
      </c>
      <c r="M6" s="536">
        <v>0.75</v>
      </c>
      <c r="N6" s="536">
        <v>70</v>
      </c>
      <c r="O6" s="536"/>
      <c r="P6" s="536"/>
      <c r="Q6" s="536"/>
      <c r="R6" s="536"/>
      <c r="S6" s="536"/>
      <c r="T6" s="536"/>
      <c r="U6" s="536"/>
      <c r="V6" s="536"/>
      <c r="W6" s="540">
        <f t="shared" si="0"/>
        <v>0</v>
      </c>
      <c r="X6" s="536"/>
      <c r="Y6" s="536"/>
      <c r="Z6" s="536"/>
      <c r="AA6" s="536"/>
      <c r="AB6" s="536"/>
      <c r="AC6" s="536"/>
      <c r="AD6" s="536" t="s">
        <v>560</v>
      </c>
    </row>
    <row r="7" spans="1:30" s="428" customFormat="1" ht="39.950000000000003" customHeight="1" thickBot="1">
      <c r="A7" s="536">
        <v>35</v>
      </c>
      <c r="B7" s="534" t="s">
        <v>457</v>
      </c>
      <c r="C7" s="534" t="s">
        <v>362</v>
      </c>
      <c r="D7" s="535" t="s">
        <v>363</v>
      </c>
      <c r="E7" s="536" t="s">
        <v>15</v>
      </c>
      <c r="F7" s="536">
        <v>3</v>
      </c>
      <c r="G7" s="536" t="s">
        <v>522</v>
      </c>
      <c r="H7" s="528">
        <v>46111.85</v>
      </c>
      <c r="I7" s="529">
        <v>1</v>
      </c>
      <c r="J7" s="538">
        <v>52086.71</v>
      </c>
      <c r="K7" s="536">
        <v>1</v>
      </c>
      <c r="L7" s="539">
        <v>48000</v>
      </c>
      <c r="M7" s="536">
        <v>1</v>
      </c>
      <c r="N7" s="536">
        <v>79</v>
      </c>
      <c r="O7" s="536"/>
      <c r="P7" s="536"/>
      <c r="Q7" s="536"/>
      <c r="R7" s="536"/>
      <c r="S7" s="536"/>
      <c r="T7" s="536"/>
      <c r="U7" s="536"/>
      <c r="V7" s="536"/>
      <c r="W7" s="540">
        <f t="shared" si="0"/>
        <v>0</v>
      </c>
      <c r="X7" s="536"/>
      <c r="Y7" s="536"/>
      <c r="Z7" s="536"/>
      <c r="AA7" s="536"/>
      <c r="AB7" s="536"/>
      <c r="AC7" s="536"/>
      <c r="AD7" s="536" t="s">
        <v>560</v>
      </c>
    </row>
    <row r="8" spans="1:30" s="428" customFormat="1" ht="39.950000000000003" customHeight="1" thickBot="1">
      <c r="A8" s="536">
        <v>36</v>
      </c>
      <c r="B8" s="534" t="s">
        <v>457</v>
      </c>
      <c r="C8" s="534" t="s">
        <v>364</v>
      </c>
      <c r="D8" s="535" t="s">
        <v>365</v>
      </c>
      <c r="E8" s="536" t="s">
        <v>15</v>
      </c>
      <c r="F8" s="536">
        <v>3</v>
      </c>
      <c r="G8" s="536" t="s">
        <v>522</v>
      </c>
      <c r="H8" s="528">
        <v>42612.43</v>
      </c>
      <c r="I8" s="529">
        <v>1</v>
      </c>
      <c r="J8" s="538">
        <v>50370.21</v>
      </c>
      <c r="K8" s="536">
        <v>1</v>
      </c>
      <c r="L8" s="539">
        <v>39000</v>
      </c>
      <c r="M8" s="536">
        <v>0.75</v>
      </c>
      <c r="N8" s="536">
        <v>75</v>
      </c>
      <c r="O8" s="536"/>
      <c r="P8" s="536"/>
      <c r="Q8" s="536"/>
      <c r="R8" s="536"/>
      <c r="S8" s="536"/>
      <c r="T8" s="536"/>
      <c r="U8" s="536"/>
      <c r="V8" s="536"/>
      <c r="W8" s="540">
        <f t="shared" si="0"/>
        <v>0</v>
      </c>
      <c r="X8" s="536"/>
      <c r="Y8" s="536"/>
      <c r="Z8" s="536"/>
      <c r="AA8" s="536"/>
      <c r="AB8" s="536"/>
      <c r="AC8" s="536"/>
      <c r="AD8" s="536" t="s">
        <v>560</v>
      </c>
    </row>
    <row r="9" spans="1:30" s="428" customFormat="1" ht="39.950000000000003" customHeight="1" thickBot="1">
      <c r="A9" s="536">
        <v>37</v>
      </c>
      <c r="B9" s="534" t="s">
        <v>486</v>
      </c>
      <c r="C9" s="534" t="s">
        <v>366</v>
      </c>
      <c r="D9" s="535" t="s">
        <v>367</v>
      </c>
      <c r="E9" s="536" t="s">
        <v>15</v>
      </c>
      <c r="F9" s="536">
        <v>3</v>
      </c>
      <c r="G9" s="545" t="s">
        <v>522</v>
      </c>
      <c r="H9" s="528">
        <v>20650.87</v>
      </c>
      <c r="I9" s="529">
        <v>0.5</v>
      </c>
      <c r="J9" s="538">
        <v>32889.379999999997</v>
      </c>
      <c r="K9" s="536">
        <v>0.75</v>
      </c>
      <c r="L9" s="539">
        <v>0</v>
      </c>
      <c r="M9" s="536">
        <v>0</v>
      </c>
      <c r="N9" s="536">
        <v>66</v>
      </c>
      <c r="O9" s="536"/>
      <c r="P9" s="536"/>
      <c r="Q9" s="536"/>
      <c r="R9" s="536"/>
      <c r="S9" s="536"/>
      <c r="T9" s="536"/>
      <c r="U9" s="536"/>
      <c r="V9" s="536"/>
      <c r="W9" s="540">
        <f t="shared" si="0"/>
        <v>0</v>
      </c>
      <c r="X9" s="536"/>
      <c r="Y9" s="536"/>
      <c r="Z9" s="536"/>
      <c r="AA9" s="536"/>
      <c r="AB9" s="536"/>
      <c r="AC9" s="536"/>
      <c r="AD9" s="536"/>
    </row>
    <row r="10" spans="1:30" s="428" customFormat="1" ht="39.950000000000003" customHeight="1" thickBot="1">
      <c r="A10" s="536">
        <v>38</v>
      </c>
      <c r="B10" s="534" t="s">
        <v>486</v>
      </c>
      <c r="C10" s="534" t="s">
        <v>306</v>
      </c>
      <c r="D10" s="535" t="s">
        <v>368</v>
      </c>
      <c r="E10" s="536" t="s">
        <v>15</v>
      </c>
      <c r="F10" s="536">
        <v>3</v>
      </c>
      <c r="G10" s="536" t="s">
        <v>522</v>
      </c>
      <c r="H10" s="528">
        <v>20650.87</v>
      </c>
      <c r="I10" s="529">
        <v>0.5</v>
      </c>
      <c r="J10" s="538">
        <v>41906.57</v>
      </c>
      <c r="K10" s="536">
        <v>1</v>
      </c>
      <c r="L10" s="539">
        <v>32790</v>
      </c>
      <c r="M10" s="536">
        <v>0.75</v>
      </c>
      <c r="N10" s="536">
        <v>64</v>
      </c>
      <c r="O10" s="536"/>
      <c r="P10" s="536"/>
      <c r="Q10" s="536"/>
      <c r="R10" s="536"/>
      <c r="S10" s="536"/>
      <c r="T10" s="536"/>
      <c r="U10" s="536"/>
      <c r="V10" s="536"/>
      <c r="W10" s="540">
        <f t="shared" si="0"/>
        <v>0</v>
      </c>
      <c r="X10" s="536"/>
      <c r="Y10" s="536"/>
      <c r="Z10" s="536"/>
      <c r="AA10" s="536"/>
      <c r="AB10" s="536"/>
      <c r="AC10" s="536"/>
      <c r="AD10" s="536" t="s">
        <v>560</v>
      </c>
    </row>
    <row r="11" spans="1:30" s="428" customFormat="1" ht="39.950000000000003" customHeight="1" thickBot="1">
      <c r="A11" s="536">
        <v>39</v>
      </c>
      <c r="B11" s="534" t="s">
        <v>482</v>
      </c>
      <c r="C11" s="534" t="s">
        <v>369</v>
      </c>
      <c r="D11" s="535" t="s">
        <v>370</v>
      </c>
      <c r="E11" s="536" t="s">
        <v>15</v>
      </c>
      <c r="F11" s="536">
        <v>3</v>
      </c>
      <c r="G11" s="536" t="s">
        <v>522</v>
      </c>
      <c r="H11" s="528">
        <v>33164.25</v>
      </c>
      <c r="I11" s="529">
        <v>0.63</v>
      </c>
      <c r="J11" s="538">
        <v>56200</v>
      </c>
      <c r="K11" s="536">
        <v>1</v>
      </c>
      <c r="L11" s="539">
        <v>43710</v>
      </c>
      <c r="M11" s="536">
        <v>0.75</v>
      </c>
      <c r="N11" s="536">
        <v>69</v>
      </c>
      <c r="O11" s="536"/>
      <c r="P11" s="536"/>
      <c r="Q11" s="536"/>
      <c r="R11" s="536"/>
      <c r="S11" s="536"/>
      <c r="T11" s="536"/>
      <c r="U11" s="536"/>
      <c r="V11" s="536"/>
      <c r="W11" s="540">
        <f t="shared" si="0"/>
        <v>0</v>
      </c>
      <c r="X11" s="536"/>
      <c r="Y11" s="536"/>
      <c r="Z11" s="536"/>
      <c r="AA11" s="536"/>
      <c r="AB11" s="536"/>
      <c r="AC11" s="536"/>
      <c r="AD11" s="536" t="s">
        <v>560</v>
      </c>
    </row>
    <row r="12" spans="1:30" s="428" customFormat="1" ht="39.950000000000003" customHeight="1" thickBot="1">
      <c r="A12" s="536">
        <v>40</v>
      </c>
      <c r="B12" s="534" t="s">
        <v>316</v>
      </c>
      <c r="C12" s="534" t="s">
        <v>389</v>
      </c>
      <c r="D12" s="535" t="s">
        <v>390</v>
      </c>
      <c r="E12" s="536" t="s">
        <v>15</v>
      </c>
      <c r="F12" s="536">
        <v>3</v>
      </c>
      <c r="G12" s="545" t="s">
        <v>522</v>
      </c>
      <c r="H12" s="528"/>
      <c r="I12" s="529"/>
      <c r="J12" s="538">
        <v>37065.35</v>
      </c>
      <c r="K12" s="536">
        <v>0.5</v>
      </c>
      <c r="L12" s="539">
        <v>0</v>
      </c>
      <c r="M12" s="536">
        <v>0</v>
      </c>
      <c r="N12" s="541">
        <v>91</v>
      </c>
      <c r="O12" s="536"/>
      <c r="P12" s="536"/>
      <c r="Q12" s="536"/>
      <c r="R12" s="536"/>
      <c r="S12" s="536"/>
      <c r="T12" s="536"/>
      <c r="U12" s="536"/>
      <c r="V12" s="536"/>
      <c r="W12" s="540">
        <f t="shared" si="0"/>
        <v>0</v>
      </c>
      <c r="X12" s="536"/>
      <c r="Y12" s="536"/>
      <c r="Z12" s="536"/>
      <c r="AA12" s="536"/>
      <c r="AB12" s="536"/>
      <c r="AC12" s="536"/>
      <c r="AD12" s="536"/>
    </row>
    <row r="13" spans="1:30" s="428" customFormat="1" ht="39.950000000000003" customHeight="1" thickBot="1">
      <c r="A13" s="536">
        <v>41</v>
      </c>
      <c r="B13" s="534" t="s">
        <v>457</v>
      </c>
      <c r="C13" s="534" t="s">
        <v>395</v>
      </c>
      <c r="D13" s="535" t="s">
        <v>396</v>
      </c>
      <c r="E13" s="536" t="s">
        <v>15</v>
      </c>
      <c r="F13" s="536">
        <v>3</v>
      </c>
      <c r="G13" s="545" t="s">
        <v>522</v>
      </c>
      <c r="H13" s="528"/>
      <c r="I13" s="529"/>
      <c r="J13" s="538">
        <v>52086.71</v>
      </c>
      <c r="K13" s="536">
        <v>1</v>
      </c>
      <c r="L13" s="539">
        <v>0</v>
      </c>
      <c r="M13" s="536">
        <v>0</v>
      </c>
      <c r="N13" s="536">
        <v>66</v>
      </c>
      <c r="O13" s="536"/>
      <c r="P13" s="536"/>
      <c r="Q13" s="536"/>
      <c r="R13" s="536"/>
      <c r="S13" s="536"/>
      <c r="T13" s="536"/>
      <c r="U13" s="536"/>
      <c r="V13" s="536"/>
      <c r="W13" s="540">
        <f t="shared" si="0"/>
        <v>0</v>
      </c>
      <c r="X13" s="536"/>
      <c r="Y13" s="536"/>
      <c r="Z13" s="536"/>
      <c r="AA13" s="536"/>
      <c r="AB13" s="536"/>
      <c r="AC13" s="536"/>
      <c r="AD13" s="536"/>
    </row>
    <row r="14" spans="1:30" s="428" customFormat="1" ht="45" customHeight="1" thickBot="1">
      <c r="A14" s="536">
        <v>42</v>
      </c>
      <c r="B14" s="534" t="s">
        <v>87</v>
      </c>
      <c r="C14" s="534" t="s">
        <v>399</v>
      </c>
      <c r="D14" s="535" t="s">
        <v>400</v>
      </c>
      <c r="E14" s="536" t="s">
        <v>15</v>
      </c>
      <c r="F14" s="536">
        <v>3</v>
      </c>
      <c r="G14" s="545" t="s">
        <v>522</v>
      </c>
      <c r="H14" s="528"/>
      <c r="I14" s="529"/>
      <c r="J14" s="538">
        <v>41505.03</v>
      </c>
      <c r="K14" s="536">
        <v>1</v>
      </c>
      <c r="L14" s="539">
        <v>0</v>
      </c>
      <c r="M14" s="536">
        <v>0</v>
      </c>
      <c r="N14" s="536">
        <v>65</v>
      </c>
      <c r="O14" s="536"/>
      <c r="P14" s="536"/>
      <c r="Q14" s="536"/>
      <c r="R14" s="536"/>
      <c r="S14" s="536"/>
      <c r="T14" s="536"/>
      <c r="U14" s="536"/>
      <c r="V14" s="536"/>
      <c r="W14" s="540">
        <f t="shared" si="0"/>
        <v>0</v>
      </c>
      <c r="X14" s="536"/>
      <c r="Y14" s="536"/>
      <c r="Z14" s="536"/>
      <c r="AA14" s="536"/>
      <c r="AB14" s="536"/>
      <c r="AC14" s="536"/>
      <c r="AD14" s="536"/>
    </row>
    <row r="15" spans="1:30" s="428" customFormat="1" ht="39.950000000000003" customHeight="1" thickBot="1">
      <c r="A15" s="536">
        <v>43</v>
      </c>
      <c r="B15" s="534" t="s">
        <v>3</v>
      </c>
      <c r="C15" s="534" t="s">
        <v>401</v>
      </c>
      <c r="D15" s="535" t="s">
        <v>402</v>
      </c>
      <c r="E15" s="536" t="s">
        <v>15</v>
      </c>
      <c r="F15" s="536">
        <v>3</v>
      </c>
      <c r="G15" s="536" t="s">
        <v>522</v>
      </c>
      <c r="H15" s="528"/>
      <c r="I15" s="529"/>
      <c r="J15" s="538">
        <v>29325.56</v>
      </c>
      <c r="K15" s="536">
        <v>0.5</v>
      </c>
      <c r="L15" s="539">
        <v>26230</v>
      </c>
      <c r="M15" s="536">
        <v>0.5</v>
      </c>
      <c r="N15" s="536">
        <v>73</v>
      </c>
      <c r="O15" s="536"/>
      <c r="P15" s="536"/>
      <c r="Q15" s="536"/>
      <c r="R15" s="536"/>
      <c r="S15" s="536"/>
      <c r="T15" s="536"/>
      <c r="U15" s="536"/>
      <c r="V15" s="536"/>
      <c r="W15" s="540">
        <f t="shared" si="0"/>
        <v>0</v>
      </c>
      <c r="X15" s="536"/>
      <c r="Y15" s="536"/>
      <c r="Z15" s="536"/>
      <c r="AA15" s="536"/>
      <c r="AB15" s="536"/>
      <c r="AC15" s="536"/>
      <c r="AD15" s="536" t="s">
        <v>560</v>
      </c>
    </row>
    <row r="16" spans="1:30" s="428" customFormat="1" ht="45.75" customHeight="1" thickBot="1">
      <c r="A16" s="536">
        <v>44</v>
      </c>
      <c r="B16" s="534" t="s">
        <v>324</v>
      </c>
      <c r="C16" s="534" t="s">
        <v>412</v>
      </c>
      <c r="D16" s="535" t="s">
        <v>413</v>
      </c>
      <c r="E16" s="536" t="s">
        <v>15</v>
      </c>
      <c r="F16" s="536">
        <v>3</v>
      </c>
      <c r="G16" s="545" t="s">
        <v>522</v>
      </c>
      <c r="H16" s="528"/>
      <c r="I16" s="529"/>
      <c r="J16" s="538">
        <v>48024.35</v>
      </c>
      <c r="K16" s="536">
        <v>1.5</v>
      </c>
      <c r="L16" s="539">
        <v>0</v>
      </c>
      <c r="M16" s="536">
        <v>0</v>
      </c>
      <c r="N16" s="536">
        <v>84</v>
      </c>
      <c r="O16" s="536"/>
      <c r="P16" s="536"/>
      <c r="Q16" s="536"/>
      <c r="R16" s="536"/>
      <c r="S16" s="536"/>
      <c r="T16" s="536"/>
      <c r="U16" s="536"/>
      <c r="V16" s="536"/>
      <c r="W16" s="540">
        <f t="shared" si="0"/>
        <v>0</v>
      </c>
      <c r="X16" s="536"/>
      <c r="Y16" s="536"/>
      <c r="Z16" s="536"/>
      <c r="AA16" s="536"/>
      <c r="AB16" s="536"/>
      <c r="AC16" s="536"/>
      <c r="AD16" s="536"/>
    </row>
    <row r="17" spans="1:30" s="428" customFormat="1" ht="39.950000000000003" customHeight="1" thickBot="1">
      <c r="A17" s="536">
        <v>45</v>
      </c>
      <c r="B17" s="534" t="s">
        <v>6</v>
      </c>
      <c r="C17" s="534" t="s">
        <v>416</v>
      </c>
      <c r="D17" s="535" t="s">
        <v>417</v>
      </c>
      <c r="E17" s="536" t="s">
        <v>15</v>
      </c>
      <c r="F17" s="536">
        <v>3</v>
      </c>
      <c r="G17" s="545" t="s">
        <v>522</v>
      </c>
      <c r="H17" s="528"/>
      <c r="I17" s="529"/>
      <c r="J17" s="538">
        <v>44085.11</v>
      </c>
      <c r="K17" s="536">
        <v>1</v>
      </c>
      <c r="L17" s="539">
        <v>0</v>
      </c>
      <c r="M17" s="536">
        <v>0</v>
      </c>
      <c r="N17" s="536">
        <v>80</v>
      </c>
      <c r="O17" s="536"/>
      <c r="P17" s="536"/>
      <c r="Q17" s="536"/>
      <c r="R17" s="536"/>
      <c r="S17" s="536"/>
      <c r="T17" s="536"/>
      <c r="U17" s="536"/>
      <c r="V17" s="536"/>
      <c r="W17" s="540">
        <f t="shared" si="0"/>
        <v>0</v>
      </c>
      <c r="X17" s="536"/>
      <c r="Y17" s="536"/>
      <c r="Z17" s="536"/>
      <c r="AA17" s="536"/>
      <c r="AB17" s="536"/>
      <c r="AC17" s="536"/>
      <c r="AD17" s="536"/>
    </row>
    <row r="18" spans="1:30" s="428" customFormat="1" ht="39.950000000000003" customHeight="1" thickBot="1">
      <c r="A18" s="536"/>
      <c r="B18" s="534"/>
      <c r="C18" s="534"/>
      <c r="D18" s="535"/>
      <c r="E18" s="536"/>
      <c r="F18" s="536"/>
      <c r="G18" s="545"/>
      <c r="H18" s="528"/>
      <c r="I18" s="529"/>
      <c r="J18" s="538"/>
      <c r="K18" s="536"/>
      <c r="L18" s="539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40"/>
      <c r="X18" s="536"/>
      <c r="Y18" s="536"/>
      <c r="Z18" s="536"/>
      <c r="AA18" s="536"/>
      <c r="AB18" s="536"/>
      <c r="AC18" s="536"/>
      <c r="AD18" s="536"/>
    </row>
    <row r="19" spans="1:30" s="428" customFormat="1" ht="39.950000000000003" customHeight="1" thickBot="1">
      <c r="A19" s="536"/>
      <c r="B19" s="534"/>
      <c r="C19" s="534"/>
      <c r="D19" s="535"/>
      <c r="E19" s="536"/>
      <c r="F19" s="536"/>
      <c r="G19" s="545"/>
      <c r="H19" s="528"/>
      <c r="I19" s="529"/>
      <c r="J19" s="538"/>
      <c r="K19" s="536"/>
      <c r="L19" s="539"/>
      <c r="M19" s="536"/>
      <c r="N19" s="536"/>
      <c r="O19" s="536"/>
      <c r="P19" s="536"/>
      <c r="Q19" s="536"/>
      <c r="R19" s="536"/>
      <c r="S19" s="536"/>
      <c r="T19" s="536"/>
      <c r="U19" s="536"/>
      <c r="V19" s="536"/>
      <c r="W19" s="540"/>
      <c r="X19" s="536"/>
      <c r="Y19" s="536"/>
      <c r="Z19" s="536"/>
      <c r="AA19" s="536"/>
      <c r="AB19" s="536"/>
      <c r="AC19" s="536"/>
      <c r="AD19" s="536"/>
    </row>
    <row r="20" spans="1:30" s="414" customFormat="1" ht="48" customHeight="1" thickBot="1">
      <c r="A20" s="581" t="s">
        <v>575</v>
      </c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8"/>
      <c r="Y20" s="588"/>
      <c r="Z20" s="588"/>
      <c r="AA20" s="588"/>
      <c r="AB20" s="588"/>
      <c r="AC20" s="588"/>
      <c r="AD20" s="589"/>
    </row>
    <row r="21" spans="1:30" s="414" customFormat="1" ht="48" customHeight="1" thickBot="1">
      <c r="A21" s="406">
        <v>53</v>
      </c>
      <c r="B21" s="407" t="s">
        <v>318</v>
      </c>
      <c r="C21" s="407" t="s">
        <v>571</v>
      </c>
      <c r="D21" s="407"/>
      <c r="E21" s="406" t="s">
        <v>17</v>
      </c>
      <c r="F21" s="406">
        <v>3</v>
      </c>
      <c r="G21" s="406" t="s">
        <v>524</v>
      </c>
      <c r="H21" s="528">
        <v>44700</v>
      </c>
      <c r="I21" s="530">
        <v>0.75</v>
      </c>
      <c r="J21" s="409">
        <v>119195</v>
      </c>
      <c r="K21" s="413">
        <v>2.5</v>
      </c>
      <c r="L21" s="413">
        <v>45000</v>
      </c>
      <c r="M21" s="412">
        <v>0.75</v>
      </c>
      <c r="N21" s="474">
        <v>92</v>
      </c>
      <c r="O21" s="408"/>
      <c r="P21" s="408"/>
      <c r="Q21" s="409"/>
      <c r="R21" s="409"/>
      <c r="S21" s="409"/>
      <c r="T21" s="409"/>
      <c r="U21" s="409"/>
      <c r="V21" s="409"/>
      <c r="W21" s="410">
        <f t="shared" ref="W21:W33" si="1">SUM(S21:V21)</f>
        <v>0</v>
      </c>
      <c r="X21" s="406"/>
      <c r="Y21" s="406"/>
      <c r="Z21" s="411"/>
      <c r="AA21" s="411"/>
      <c r="AB21" s="412"/>
      <c r="AC21" s="406"/>
      <c r="AD21" s="413"/>
    </row>
    <row r="22" spans="1:30" s="428" customFormat="1" ht="48" customHeight="1" thickBot="1">
      <c r="A22" s="406">
        <v>51</v>
      </c>
      <c r="B22" s="407" t="s">
        <v>457</v>
      </c>
      <c r="C22" s="407" t="s">
        <v>459</v>
      </c>
      <c r="D22" s="407"/>
      <c r="E22" s="406" t="s">
        <v>16</v>
      </c>
      <c r="F22" s="406">
        <v>3</v>
      </c>
      <c r="G22" s="406" t="s">
        <v>524</v>
      </c>
      <c r="H22" s="528" t="s">
        <v>537</v>
      </c>
      <c r="I22" s="528">
        <v>1</v>
      </c>
      <c r="J22" s="409">
        <v>103699</v>
      </c>
      <c r="K22" s="413">
        <v>1</v>
      </c>
      <c r="L22" s="413">
        <v>80000</v>
      </c>
      <c r="M22" s="412">
        <v>0.8</v>
      </c>
      <c r="N22" s="474">
        <v>89</v>
      </c>
      <c r="O22" s="408"/>
      <c r="P22" s="408"/>
      <c r="Q22" s="409"/>
      <c r="R22" s="409"/>
      <c r="S22" s="409"/>
      <c r="T22" s="409"/>
      <c r="U22" s="409"/>
      <c r="V22" s="409"/>
      <c r="W22" s="410">
        <f t="shared" si="1"/>
        <v>0</v>
      </c>
      <c r="X22" s="406"/>
      <c r="Y22" s="406"/>
      <c r="Z22" s="411"/>
      <c r="AA22" s="411"/>
      <c r="AB22" s="412"/>
      <c r="AC22" s="406"/>
      <c r="AD22" s="413"/>
    </row>
    <row r="23" spans="1:30" s="414" customFormat="1" ht="48" customHeight="1" thickBot="1">
      <c r="A23" s="406">
        <v>54</v>
      </c>
      <c r="B23" s="407" t="s">
        <v>457</v>
      </c>
      <c r="C23" s="407" t="s">
        <v>458</v>
      </c>
      <c r="D23" s="407"/>
      <c r="E23" s="406" t="s">
        <v>17</v>
      </c>
      <c r="F23" s="406">
        <v>3</v>
      </c>
      <c r="G23" s="406" t="s">
        <v>524</v>
      </c>
      <c r="H23" s="528"/>
      <c r="I23" s="530"/>
      <c r="J23" s="409">
        <v>90190</v>
      </c>
      <c r="K23" s="413">
        <v>1</v>
      </c>
      <c r="L23" s="413">
        <v>0</v>
      </c>
      <c r="M23" s="412">
        <v>0</v>
      </c>
      <c r="N23" s="474">
        <v>89</v>
      </c>
      <c r="O23" s="408"/>
      <c r="P23" s="408"/>
      <c r="Q23" s="409"/>
      <c r="R23" s="409"/>
      <c r="S23" s="409"/>
      <c r="T23" s="409"/>
      <c r="U23" s="409"/>
      <c r="V23" s="409"/>
      <c r="W23" s="410">
        <f t="shared" si="1"/>
        <v>0</v>
      </c>
      <c r="X23" s="406"/>
      <c r="Y23" s="406"/>
      <c r="Z23" s="411"/>
      <c r="AA23" s="411"/>
      <c r="AB23" s="412"/>
      <c r="AC23" s="406"/>
      <c r="AD23" s="413"/>
    </row>
    <row r="24" spans="1:30" s="414" customFormat="1" ht="48" customHeight="1" thickBot="1">
      <c r="A24" s="406">
        <v>52</v>
      </c>
      <c r="B24" s="407" t="s">
        <v>324</v>
      </c>
      <c r="C24" s="407" t="s">
        <v>463</v>
      </c>
      <c r="D24" s="407"/>
      <c r="E24" s="406" t="s">
        <v>16</v>
      </c>
      <c r="F24" s="406">
        <v>3</v>
      </c>
      <c r="G24" s="406" t="s">
        <v>524</v>
      </c>
      <c r="H24" s="528"/>
      <c r="I24" s="530"/>
      <c r="J24" s="409">
        <v>37045</v>
      </c>
      <c r="K24" s="413">
        <v>0.6</v>
      </c>
      <c r="L24" s="413">
        <v>35000</v>
      </c>
      <c r="M24" s="412">
        <v>0.5</v>
      </c>
      <c r="N24" s="474">
        <v>82</v>
      </c>
      <c r="O24" s="408"/>
      <c r="P24" s="408"/>
      <c r="Q24" s="409"/>
      <c r="R24" s="409"/>
      <c r="S24" s="409"/>
      <c r="T24" s="409"/>
      <c r="U24" s="409"/>
      <c r="V24" s="409"/>
      <c r="W24" s="410">
        <f t="shared" si="1"/>
        <v>0</v>
      </c>
      <c r="X24" s="406"/>
      <c r="Y24" s="406"/>
      <c r="Z24" s="411"/>
      <c r="AA24" s="411"/>
      <c r="AB24" s="412"/>
      <c r="AC24" s="406"/>
      <c r="AD24" s="413"/>
    </row>
    <row r="25" spans="1:30" s="414" customFormat="1" ht="48" customHeight="1" thickBot="1">
      <c r="A25" s="406">
        <v>48</v>
      </c>
      <c r="B25" s="407" t="s">
        <v>481</v>
      </c>
      <c r="C25" s="407" t="s">
        <v>441</v>
      </c>
      <c r="D25" s="407"/>
      <c r="E25" s="406" t="s">
        <v>16</v>
      </c>
      <c r="F25" s="406">
        <v>3</v>
      </c>
      <c r="G25" s="406" t="s">
        <v>524</v>
      </c>
      <c r="H25" s="528"/>
      <c r="I25" s="530"/>
      <c r="J25" s="409">
        <v>49906</v>
      </c>
      <c r="K25" s="475">
        <v>1</v>
      </c>
      <c r="L25" s="413">
        <v>25000</v>
      </c>
      <c r="M25" s="412">
        <v>0.5</v>
      </c>
      <c r="N25" s="474">
        <v>81</v>
      </c>
      <c r="O25" s="408"/>
      <c r="P25" s="408"/>
      <c r="Q25" s="409"/>
      <c r="R25" s="409"/>
      <c r="S25" s="409"/>
      <c r="T25" s="409"/>
      <c r="U25" s="409"/>
      <c r="V25" s="409"/>
      <c r="W25" s="410">
        <f t="shared" si="1"/>
        <v>0</v>
      </c>
      <c r="X25" s="406"/>
      <c r="Y25" s="406"/>
      <c r="Z25" s="411"/>
      <c r="AA25" s="411"/>
      <c r="AB25" s="412"/>
      <c r="AC25" s="406"/>
      <c r="AD25" s="413"/>
    </row>
    <row r="26" spans="1:30" s="414" customFormat="1" ht="48" customHeight="1" thickBot="1">
      <c r="A26" s="406">
        <v>50</v>
      </c>
      <c r="B26" s="407" t="s">
        <v>87</v>
      </c>
      <c r="C26" s="407" t="s">
        <v>446</v>
      </c>
      <c r="D26" s="407"/>
      <c r="E26" s="406" t="s">
        <v>16</v>
      </c>
      <c r="F26" s="406">
        <v>3</v>
      </c>
      <c r="G26" s="406" t="s">
        <v>524</v>
      </c>
      <c r="H26" s="528" t="s">
        <v>536</v>
      </c>
      <c r="I26" s="530">
        <v>0.75</v>
      </c>
      <c r="J26" s="409">
        <v>103809</v>
      </c>
      <c r="K26" s="413" t="s">
        <v>447</v>
      </c>
      <c r="L26" s="413">
        <v>40400</v>
      </c>
      <c r="M26" s="412">
        <v>0.75</v>
      </c>
      <c r="N26" s="474">
        <v>81</v>
      </c>
      <c r="O26" s="408"/>
      <c r="P26" s="408"/>
      <c r="Q26" s="409"/>
      <c r="R26" s="409"/>
      <c r="S26" s="409"/>
      <c r="T26" s="409"/>
      <c r="U26" s="409"/>
      <c r="V26" s="409"/>
      <c r="W26" s="410">
        <f t="shared" si="1"/>
        <v>0</v>
      </c>
      <c r="X26" s="406"/>
      <c r="Y26" s="406"/>
      <c r="Z26" s="411"/>
      <c r="AA26" s="411"/>
      <c r="AB26" s="412"/>
      <c r="AC26" s="406"/>
      <c r="AD26" s="413"/>
    </row>
    <row r="27" spans="1:30" s="414" customFormat="1" ht="48" customHeight="1" thickBot="1">
      <c r="A27" s="406">
        <v>49</v>
      </c>
      <c r="B27" s="407" t="s">
        <v>482</v>
      </c>
      <c r="C27" s="407" t="s">
        <v>444</v>
      </c>
      <c r="D27" s="407"/>
      <c r="E27" s="406" t="s">
        <v>16</v>
      </c>
      <c r="F27" s="406">
        <v>3</v>
      </c>
      <c r="G27" s="406" t="s">
        <v>524</v>
      </c>
      <c r="H27" s="544" t="s">
        <v>544</v>
      </c>
      <c r="I27" s="530">
        <v>0.38</v>
      </c>
      <c r="J27" s="409">
        <v>61456</v>
      </c>
      <c r="K27" s="413">
        <v>1</v>
      </c>
      <c r="L27" s="413">
        <v>50000</v>
      </c>
      <c r="M27" s="412">
        <v>0.75</v>
      </c>
      <c r="N27" s="474">
        <v>72</v>
      </c>
      <c r="O27" s="408"/>
      <c r="P27" s="408"/>
      <c r="Q27" s="409"/>
      <c r="R27" s="409"/>
      <c r="S27" s="409"/>
      <c r="T27" s="409"/>
      <c r="U27" s="409"/>
      <c r="V27" s="409"/>
      <c r="W27" s="410">
        <f t="shared" si="1"/>
        <v>0</v>
      </c>
      <c r="X27" s="406"/>
      <c r="Y27" s="406"/>
      <c r="Z27" s="411"/>
      <c r="AA27" s="411"/>
      <c r="AB27" s="412"/>
      <c r="AC27" s="406"/>
      <c r="AD27" s="413"/>
    </row>
    <row r="28" spans="1:30" s="414" customFormat="1" ht="48" customHeight="1" thickBot="1">
      <c r="A28" s="406"/>
      <c r="B28" s="407"/>
      <c r="C28" s="407"/>
      <c r="D28" s="407"/>
      <c r="E28" s="406"/>
      <c r="F28" s="406"/>
      <c r="G28" s="406"/>
      <c r="H28" s="543"/>
      <c r="I28" s="409"/>
      <c r="J28" s="409"/>
      <c r="K28" s="413"/>
      <c r="L28" s="413">
        <f>L27+L26+L25+L24+L23+L22+L21</f>
        <v>275400</v>
      </c>
      <c r="M28" s="412"/>
      <c r="N28" s="474"/>
      <c r="O28" s="408"/>
      <c r="P28" s="408"/>
      <c r="Q28" s="409"/>
      <c r="R28" s="409"/>
      <c r="S28" s="409"/>
      <c r="T28" s="409"/>
      <c r="U28" s="409"/>
      <c r="V28" s="409"/>
      <c r="W28" s="410"/>
      <c r="X28" s="406"/>
      <c r="Y28" s="406"/>
      <c r="Z28" s="411"/>
      <c r="AA28" s="411"/>
      <c r="AB28" s="412"/>
      <c r="AC28" s="406"/>
      <c r="AD28" s="413"/>
    </row>
    <row r="29" spans="1:30" s="414" customFormat="1" ht="48" customHeight="1" thickBot="1">
      <c r="A29" s="581" t="s">
        <v>576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88"/>
      <c r="X29" s="588"/>
      <c r="Y29" s="588"/>
      <c r="Z29" s="588"/>
      <c r="AA29" s="588"/>
      <c r="AB29" s="588"/>
      <c r="AC29" s="588"/>
      <c r="AD29" s="589"/>
    </row>
    <row r="30" spans="1:30" s="414" customFormat="1" ht="48" customHeight="1" thickBot="1">
      <c r="A30" s="406">
        <v>30</v>
      </c>
      <c r="B30" s="407" t="s">
        <v>318</v>
      </c>
      <c r="C30" s="407" t="s">
        <v>570</v>
      </c>
      <c r="D30" s="407"/>
      <c r="E30" s="406" t="s">
        <v>14</v>
      </c>
      <c r="F30" s="406">
        <v>3</v>
      </c>
      <c r="G30" s="406" t="s">
        <v>522</v>
      </c>
      <c r="H30" s="528">
        <v>20800</v>
      </c>
      <c r="I30" s="530">
        <v>0.5</v>
      </c>
      <c r="J30" s="409">
        <v>22932</v>
      </c>
      <c r="K30" s="413">
        <v>0.5</v>
      </c>
      <c r="L30" s="413">
        <v>20800</v>
      </c>
      <c r="M30" s="412">
        <v>0.5</v>
      </c>
      <c r="N30" s="474">
        <v>89</v>
      </c>
      <c r="O30" s="408"/>
      <c r="P30" s="408"/>
      <c r="Q30" s="409"/>
      <c r="R30" s="409"/>
      <c r="S30" s="409"/>
      <c r="T30" s="409"/>
      <c r="U30" s="409"/>
      <c r="V30" s="409"/>
      <c r="W30" s="410">
        <f t="shared" si="1"/>
        <v>0</v>
      </c>
      <c r="X30" s="406"/>
      <c r="Y30" s="406"/>
      <c r="Z30" s="411"/>
      <c r="AA30" s="411"/>
      <c r="AB30" s="412"/>
      <c r="AC30" s="406"/>
      <c r="AD30" s="413"/>
    </row>
    <row r="31" spans="1:30" s="414" customFormat="1" ht="48" customHeight="1" thickBot="1">
      <c r="A31" s="406">
        <v>29</v>
      </c>
      <c r="B31" s="407" t="s">
        <v>87</v>
      </c>
      <c r="C31" s="407" t="s">
        <v>397</v>
      </c>
      <c r="D31" s="427" t="s">
        <v>398</v>
      </c>
      <c r="E31" s="406" t="s">
        <v>14</v>
      </c>
      <c r="F31" s="406">
        <v>3</v>
      </c>
      <c r="G31" s="406" t="s">
        <v>522</v>
      </c>
      <c r="H31" s="528"/>
      <c r="I31" s="529"/>
      <c r="J31" s="409">
        <v>44604.97</v>
      </c>
      <c r="K31" s="406">
        <v>1</v>
      </c>
      <c r="L31" s="413">
        <v>0</v>
      </c>
      <c r="M31" s="406">
        <v>0</v>
      </c>
      <c r="N31" s="406">
        <v>82</v>
      </c>
      <c r="O31" s="406"/>
      <c r="P31" s="406"/>
      <c r="Q31" s="406"/>
      <c r="R31" s="406"/>
      <c r="S31" s="406"/>
      <c r="T31" s="406"/>
      <c r="U31" s="406"/>
      <c r="V31" s="406"/>
      <c r="W31" s="526">
        <f t="shared" si="1"/>
        <v>0</v>
      </c>
      <c r="X31" s="406"/>
      <c r="Y31" s="406"/>
      <c r="Z31" s="406"/>
      <c r="AA31" s="406"/>
      <c r="AB31" s="406"/>
      <c r="AC31" s="406"/>
      <c r="AD31" s="406"/>
    </row>
    <row r="32" spans="1:30" s="414" customFormat="1" ht="48" customHeight="1" thickBot="1">
      <c r="A32" s="406">
        <v>46</v>
      </c>
      <c r="B32" s="407" t="s">
        <v>482</v>
      </c>
      <c r="C32" s="407" t="s">
        <v>443</v>
      </c>
      <c r="D32" s="407"/>
      <c r="E32" s="406" t="s">
        <v>15</v>
      </c>
      <c r="F32" s="406">
        <v>3</v>
      </c>
      <c r="G32" s="406" t="s">
        <v>522</v>
      </c>
      <c r="H32" s="528">
        <v>7000</v>
      </c>
      <c r="I32" s="530"/>
      <c r="J32" s="409">
        <v>43725</v>
      </c>
      <c r="K32" s="413">
        <v>0.75</v>
      </c>
      <c r="L32" s="413">
        <v>0</v>
      </c>
      <c r="M32" s="412">
        <v>0</v>
      </c>
      <c r="N32" s="474">
        <v>67</v>
      </c>
      <c r="O32" s="408"/>
      <c r="P32" s="408"/>
      <c r="Q32" s="409"/>
      <c r="R32" s="409"/>
      <c r="S32" s="409"/>
      <c r="T32" s="409"/>
      <c r="U32" s="409"/>
      <c r="V32" s="409"/>
      <c r="W32" s="410">
        <f t="shared" si="1"/>
        <v>0</v>
      </c>
      <c r="X32" s="406"/>
      <c r="Y32" s="406"/>
      <c r="Z32" s="411"/>
      <c r="AA32" s="411"/>
      <c r="AB32" s="412"/>
      <c r="AC32" s="406"/>
      <c r="AD32" s="413"/>
    </row>
    <row r="33" spans="1:30" s="414" customFormat="1" ht="48" customHeight="1" thickBot="1">
      <c r="A33" s="406">
        <v>47</v>
      </c>
      <c r="B33" s="407" t="s">
        <v>457</v>
      </c>
      <c r="C33" s="407" t="s">
        <v>503</v>
      </c>
      <c r="D33" s="407"/>
      <c r="E33" s="406" t="s">
        <v>20</v>
      </c>
      <c r="F33" s="406">
        <v>3</v>
      </c>
      <c r="G33" s="406" t="s">
        <v>522</v>
      </c>
      <c r="H33" s="528">
        <v>16600</v>
      </c>
      <c r="I33" s="530">
        <v>0.25</v>
      </c>
      <c r="J33" s="409">
        <v>23265</v>
      </c>
      <c r="K33" s="413">
        <v>0.5</v>
      </c>
      <c r="L33" s="413">
        <v>0</v>
      </c>
      <c r="M33" s="412">
        <v>0</v>
      </c>
      <c r="N33" s="474"/>
      <c r="O33" s="408"/>
      <c r="P33" s="408"/>
      <c r="Q33" s="409"/>
      <c r="R33" s="409"/>
      <c r="S33" s="409"/>
      <c r="T33" s="409"/>
      <c r="U33" s="409"/>
      <c r="V33" s="409"/>
      <c r="W33" s="410">
        <f t="shared" si="1"/>
        <v>0</v>
      </c>
      <c r="X33" s="406"/>
      <c r="Y33" s="406"/>
      <c r="Z33" s="411"/>
      <c r="AA33" s="411"/>
      <c r="AB33" s="412"/>
      <c r="AC33" s="406"/>
      <c r="AD33" s="543" t="s">
        <v>574</v>
      </c>
    </row>
    <row r="34" spans="1:30" s="414" customFormat="1" ht="48" customHeight="1" thickBot="1">
      <c r="A34" s="492"/>
      <c r="B34" s="493"/>
      <c r="C34" s="493"/>
      <c r="D34" s="493"/>
      <c r="E34" s="492"/>
      <c r="F34" s="492"/>
      <c r="G34" s="492"/>
      <c r="H34" s="494"/>
      <c r="I34" s="495"/>
      <c r="J34" s="495"/>
      <c r="K34" s="494"/>
      <c r="L34" s="494">
        <f>L33+L32+L31+L30</f>
        <v>20800</v>
      </c>
      <c r="M34" s="496"/>
      <c r="N34" s="547"/>
      <c r="O34" s="473"/>
      <c r="P34" s="473"/>
      <c r="Q34" s="495"/>
      <c r="R34" s="495"/>
      <c r="S34" s="495"/>
      <c r="T34" s="495"/>
      <c r="U34" s="495"/>
      <c r="V34" s="495"/>
      <c r="W34" s="497"/>
      <c r="X34" s="492"/>
      <c r="Y34" s="492"/>
      <c r="Z34" s="498"/>
      <c r="AA34" s="498"/>
      <c r="AB34" s="496"/>
      <c r="AC34" s="492"/>
      <c r="AD34" s="554"/>
    </row>
    <row r="35" spans="1:30" s="508" customFormat="1" ht="39.950000000000003" customHeight="1">
      <c r="A35" s="492"/>
      <c r="B35" s="493"/>
      <c r="C35" s="493"/>
      <c r="D35" s="493"/>
      <c r="E35" s="492"/>
      <c r="F35" s="492"/>
      <c r="G35" s="492"/>
      <c r="H35" s="494" t="s">
        <v>516</v>
      </c>
      <c r="I35" s="495"/>
      <c r="J35" s="495" t="s">
        <v>530</v>
      </c>
      <c r="K35" s="494">
        <v>270000</v>
      </c>
      <c r="L35" s="499">
        <f>L34+L28</f>
        <v>296200</v>
      </c>
      <c r="M35" s="496"/>
      <c r="N35" s="514">
        <f>SUM(K35-L35)</f>
        <v>-26200</v>
      </c>
      <c r="O35" s="473"/>
      <c r="P35" s="473"/>
      <c r="Q35" s="495"/>
      <c r="R35" s="495"/>
      <c r="S35" s="495"/>
      <c r="T35" s="495"/>
      <c r="U35" s="495"/>
      <c r="V35" s="495"/>
      <c r="W35" s="497"/>
      <c r="X35" s="492"/>
      <c r="Y35" s="492"/>
      <c r="Z35" s="498"/>
      <c r="AA35" s="498"/>
      <c r="AB35" s="496"/>
      <c r="AC35" s="492"/>
      <c r="AD35" s="494"/>
    </row>
    <row r="36" spans="1:30" ht="39.950000000000003" customHeight="1">
      <c r="A36" s="414"/>
      <c r="B36" s="414"/>
      <c r="C36" s="414"/>
      <c r="D36" s="439"/>
      <c r="E36" s="440"/>
      <c r="F36" s="440"/>
      <c r="G36" s="440"/>
      <c r="H36" s="441"/>
      <c r="I36" s="442"/>
      <c r="J36" s="443"/>
      <c r="K36" s="441"/>
      <c r="L36" s="441"/>
      <c r="M36" s="441"/>
      <c r="N36" s="441"/>
      <c r="O36" s="444"/>
      <c r="P36" s="445"/>
      <c r="Q36" s="446"/>
      <c r="R36" s="446"/>
      <c r="S36" s="446"/>
      <c r="T36" s="446"/>
      <c r="U36" s="446"/>
      <c r="V36" s="446"/>
      <c r="W36" s="447"/>
      <c r="X36" s="448"/>
      <c r="Y36" s="448"/>
      <c r="Z36" s="449"/>
      <c r="AA36" s="449"/>
      <c r="AB36" s="450"/>
      <c r="AC36" s="448"/>
      <c r="AD36" s="451"/>
    </row>
  </sheetData>
  <mergeCells count="2">
    <mergeCell ref="A20:AD20"/>
    <mergeCell ref="A29:AD29"/>
  </mergeCells>
  <phoneticPr fontId="0" type="noConversion"/>
  <pageMargins left="0.2048611111111111" right="0.15748031496062992" top="0.51181102362204722" bottom="1.2701388888888889" header="0.51181102362204722" footer="0.51181102362204722"/>
  <pageSetup paperSize="9" scale="59" orientation="landscape" horizontalDpi="1200" r:id="rId1"/>
  <headerFooter alignWithMargins="0">
    <oddHeader>&amp;R&amp;"Arial,Fett"&amp;20Anlage 3</oddHeader>
    <oddFooter>&amp;CSeite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"/>
  <sheetViews>
    <sheetView view="pageLayout" topLeftCell="A13" zoomScale="60" zoomScaleNormal="400" zoomScaleSheetLayoutView="50" zoomScalePageLayoutView="60" workbookViewId="0">
      <selection activeCell="H60" sqref="H59:H60"/>
    </sheetView>
  </sheetViews>
  <sheetFormatPr baseColWidth="10" defaultRowHeight="39.950000000000003" customHeight="1"/>
  <cols>
    <col min="1" max="1" width="10.5703125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3" style="393" customWidth="1"/>
    <col min="12" max="12" width="17.140625" style="393" customWidth="1"/>
    <col min="13" max="13" width="10.42578125" style="392" customWidth="1"/>
    <col min="14" max="14" width="14.85546875" style="470" customWidth="1"/>
    <col min="15" max="15" width="13.85546875" style="394" hidden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28.7109375" style="398" hidden="1" customWidth="1"/>
    <col min="30" max="30" width="30.28515625" style="401" customWidth="1"/>
    <col min="31" max="31" width="14.42578125" style="387" hidden="1" customWidth="1"/>
    <col min="32" max="16384" width="11.42578125" style="387"/>
  </cols>
  <sheetData>
    <row r="1" spans="1:30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 t="s">
        <v>515</v>
      </c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</row>
    <row r="2" spans="1:30" s="424" customFormat="1" ht="60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297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66" t="s">
        <v>427</v>
      </c>
      <c r="N2" s="466" t="s">
        <v>557</v>
      </c>
      <c r="O2" s="524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559</v>
      </c>
    </row>
    <row r="3" spans="1:30" s="519" customFormat="1" ht="39.75" customHeight="1" thickBot="1">
      <c r="A3" s="536">
        <v>56</v>
      </c>
      <c r="B3" s="534" t="s">
        <v>331</v>
      </c>
      <c r="C3" s="534" t="s">
        <v>307</v>
      </c>
      <c r="D3" s="535" t="s">
        <v>332</v>
      </c>
      <c r="E3" s="536" t="s">
        <v>96</v>
      </c>
      <c r="F3" s="536">
        <v>4</v>
      </c>
      <c r="G3" s="536" t="s">
        <v>523</v>
      </c>
      <c r="H3" s="528">
        <v>21622.57</v>
      </c>
      <c r="I3" s="529">
        <v>0.5</v>
      </c>
      <c r="J3" s="538">
        <v>22453.37</v>
      </c>
      <c r="K3" s="536">
        <v>0.5</v>
      </c>
      <c r="L3" s="539">
        <v>22440</v>
      </c>
      <c r="M3" s="536">
        <v>0.5</v>
      </c>
      <c r="N3" s="536">
        <v>96</v>
      </c>
      <c r="O3" s="536"/>
      <c r="P3" s="536"/>
      <c r="Q3" s="536"/>
      <c r="R3" s="536"/>
      <c r="S3" s="536"/>
      <c r="T3" s="536"/>
      <c r="U3" s="536"/>
      <c r="V3" s="536"/>
      <c r="W3" s="540">
        <f t="shared" ref="W3:W13" si="0">SUM(S3:V3)</f>
        <v>0</v>
      </c>
      <c r="X3" s="536"/>
      <c r="Y3" s="536"/>
      <c r="Z3" s="536"/>
      <c r="AA3" s="536"/>
      <c r="AB3" s="536"/>
      <c r="AC3" s="536"/>
      <c r="AD3" s="536" t="s">
        <v>560</v>
      </c>
    </row>
    <row r="4" spans="1:30" s="519" customFormat="1" ht="39.75" customHeight="1" thickBot="1">
      <c r="A4" s="536">
        <v>57</v>
      </c>
      <c r="B4" s="534" t="s">
        <v>331</v>
      </c>
      <c r="C4" s="534" t="s">
        <v>308</v>
      </c>
      <c r="D4" s="535" t="s">
        <v>333</v>
      </c>
      <c r="E4" s="536" t="s">
        <v>96</v>
      </c>
      <c r="F4" s="536">
        <v>4</v>
      </c>
      <c r="G4" s="536" t="s">
        <v>523</v>
      </c>
      <c r="H4" s="528">
        <v>21622.57</v>
      </c>
      <c r="I4" s="529">
        <v>0.5</v>
      </c>
      <c r="J4" s="538">
        <v>22453.37</v>
      </c>
      <c r="K4" s="536">
        <v>0.5</v>
      </c>
      <c r="L4" s="539">
        <v>22440</v>
      </c>
      <c r="M4" s="536">
        <v>0.5</v>
      </c>
      <c r="N4" s="536">
        <v>95</v>
      </c>
      <c r="O4" s="536"/>
      <c r="P4" s="536"/>
      <c r="Q4" s="536"/>
      <c r="R4" s="536"/>
      <c r="S4" s="536"/>
      <c r="T4" s="536"/>
      <c r="U4" s="536"/>
      <c r="V4" s="536"/>
      <c r="W4" s="540">
        <f t="shared" si="0"/>
        <v>0</v>
      </c>
      <c r="X4" s="536"/>
      <c r="Y4" s="536"/>
      <c r="Z4" s="536"/>
      <c r="AA4" s="536"/>
      <c r="AB4" s="536"/>
      <c r="AC4" s="536"/>
      <c r="AD4" s="536" t="s">
        <v>560</v>
      </c>
    </row>
    <row r="5" spans="1:30" s="519" customFormat="1" ht="39.75" customHeight="1" thickBot="1">
      <c r="A5" s="536">
        <v>58</v>
      </c>
      <c r="B5" s="534" t="s">
        <v>336</v>
      </c>
      <c r="C5" s="534" t="s">
        <v>433</v>
      </c>
      <c r="D5" s="535" t="s">
        <v>337</v>
      </c>
      <c r="E5" s="536" t="s">
        <v>96</v>
      </c>
      <c r="F5" s="536">
        <v>4</v>
      </c>
      <c r="G5" s="536" t="s">
        <v>523</v>
      </c>
      <c r="H5" s="528"/>
      <c r="I5" s="529">
        <v>0.25</v>
      </c>
      <c r="J5" s="538">
        <v>13873.98</v>
      </c>
      <c r="K5" s="536">
        <v>0.25</v>
      </c>
      <c r="L5" s="539">
        <v>13870</v>
      </c>
      <c r="M5" s="536">
        <v>0.25</v>
      </c>
      <c r="N5" s="536">
        <v>97</v>
      </c>
      <c r="O5" s="536"/>
      <c r="P5" s="536"/>
      <c r="Q5" s="536"/>
      <c r="R5" s="536"/>
      <c r="S5" s="536"/>
      <c r="T5" s="536"/>
      <c r="U5" s="536"/>
      <c r="V5" s="536"/>
      <c r="W5" s="540">
        <f t="shared" si="0"/>
        <v>0</v>
      </c>
      <c r="X5" s="536"/>
      <c r="Y5" s="536"/>
      <c r="Z5" s="536"/>
      <c r="AA5" s="536"/>
      <c r="AB5" s="536"/>
      <c r="AC5" s="536"/>
      <c r="AD5" s="536" t="s">
        <v>560</v>
      </c>
    </row>
    <row r="6" spans="1:30" s="519" customFormat="1" ht="39.75" customHeight="1" thickBot="1">
      <c r="A6" s="536">
        <v>59</v>
      </c>
      <c r="B6" s="534" t="s">
        <v>371</v>
      </c>
      <c r="C6" s="534" t="s">
        <v>372</v>
      </c>
      <c r="D6" s="535" t="s">
        <v>373</v>
      </c>
      <c r="E6" s="536" t="s">
        <v>96</v>
      </c>
      <c r="F6" s="536">
        <v>4</v>
      </c>
      <c r="G6" s="536" t="s">
        <v>523</v>
      </c>
      <c r="H6" s="528">
        <f>24079.35 +
29575.46</f>
        <v>53654.81</v>
      </c>
      <c r="I6" s="529">
        <v>1</v>
      </c>
      <c r="J6" s="538">
        <v>53654.8</v>
      </c>
      <c r="K6" s="536">
        <v>1</v>
      </c>
      <c r="L6" s="539">
        <v>53640</v>
      </c>
      <c r="M6" s="536">
        <v>1</v>
      </c>
      <c r="N6" s="536">
        <v>92</v>
      </c>
      <c r="O6" s="536"/>
      <c r="P6" s="536"/>
      <c r="Q6" s="536"/>
      <c r="R6" s="536"/>
      <c r="S6" s="536"/>
      <c r="T6" s="536"/>
      <c r="U6" s="536"/>
      <c r="V6" s="536"/>
      <c r="W6" s="540">
        <f t="shared" si="0"/>
        <v>0</v>
      </c>
      <c r="X6" s="536"/>
      <c r="Y6" s="536"/>
      <c r="Z6" s="536"/>
      <c r="AA6" s="536"/>
      <c r="AB6" s="536"/>
      <c r="AC6" s="536"/>
      <c r="AD6" s="536" t="s">
        <v>560</v>
      </c>
    </row>
    <row r="7" spans="1:30" s="519" customFormat="1" ht="39.950000000000003" customHeight="1" thickBot="1">
      <c r="A7" s="536">
        <v>60</v>
      </c>
      <c r="B7" s="534" t="s">
        <v>6</v>
      </c>
      <c r="C7" s="534" t="s">
        <v>374</v>
      </c>
      <c r="D7" s="535" t="s">
        <v>375</v>
      </c>
      <c r="E7" s="536" t="s">
        <v>15</v>
      </c>
      <c r="F7" s="536">
        <v>4</v>
      </c>
      <c r="G7" s="536" t="s">
        <v>523</v>
      </c>
      <c r="H7" s="528">
        <v>47182.78</v>
      </c>
      <c r="I7" s="529">
        <v>1</v>
      </c>
      <c r="J7" s="538">
        <v>46506.46</v>
      </c>
      <c r="K7" s="536">
        <v>1</v>
      </c>
      <c r="L7" s="539">
        <v>36760</v>
      </c>
      <c r="M7" s="536">
        <v>0.75</v>
      </c>
      <c r="N7" s="536">
        <v>99</v>
      </c>
      <c r="O7" s="536"/>
      <c r="P7" s="536"/>
      <c r="Q7" s="536"/>
      <c r="R7" s="536"/>
      <c r="S7" s="536"/>
      <c r="T7" s="536"/>
      <c r="U7" s="536"/>
      <c r="V7" s="536"/>
      <c r="W7" s="540">
        <f t="shared" si="0"/>
        <v>0</v>
      </c>
      <c r="X7" s="536"/>
      <c r="Y7" s="536"/>
      <c r="Z7" s="536"/>
      <c r="AA7" s="536"/>
      <c r="AB7" s="536"/>
      <c r="AC7" s="536"/>
      <c r="AD7" s="536" t="s">
        <v>560</v>
      </c>
    </row>
    <row r="8" spans="1:30" s="519" customFormat="1" ht="39.950000000000003" customHeight="1" thickBot="1">
      <c r="A8" s="536">
        <v>61</v>
      </c>
      <c r="B8" s="534" t="s">
        <v>486</v>
      </c>
      <c r="C8" s="534" t="s">
        <v>376</v>
      </c>
      <c r="D8" s="535" t="s">
        <v>377</v>
      </c>
      <c r="E8" s="536" t="s">
        <v>15</v>
      </c>
      <c r="F8" s="536">
        <v>4</v>
      </c>
      <c r="G8" s="545" t="s">
        <v>523</v>
      </c>
      <c r="H8" s="528">
        <v>20650.87</v>
      </c>
      <c r="I8" s="529">
        <v>0.5</v>
      </c>
      <c r="J8" s="538">
        <v>32889.379999999997</v>
      </c>
      <c r="K8" s="536">
        <v>0.75</v>
      </c>
      <c r="L8" s="539">
        <v>0</v>
      </c>
      <c r="M8" s="536">
        <v>0</v>
      </c>
      <c r="N8" s="536">
        <v>72</v>
      </c>
      <c r="O8" s="542"/>
      <c r="P8" s="536"/>
      <c r="Q8" s="536"/>
      <c r="R8" s="536"/>
      <c r="S8" s="536"/>
      <c r="T8" s="536"/>
      <c r="U8" s="536"/>
      <c r="V8" s="536"/>
      <c r="W8" s="540">
        <f t="shared" si="0"/>
        <v>0</v>
      </c>
      <c r="X8" s="536"/>
      <c r="Y8" s="536"/>
      <c r="Z8" s="536"/>
      <c r="AA8" s="536"/>
      <c r="AB8" s="536"/>
      <c r="AC8" s="536"/>
      <c r="AD8" s="536"/>
    </row>
    <row r="9" spans="1:30" s="519" customFormat="1" ht="39.950000000000003" customHeight="1" thickBot="1">
      <c r="A9" s="536">
        <v>62</v>
      </c>
      <c r="B9" s="534" t="s">
        <v>6</v>
      </c>
      <c r="C9" s="534" t="s">
        <v>414</v>
      </c>
      <c r="D9" s="535" t="s">
        <v>415</v>
      </c>
      <c r="E9" s="536" t="s">
        <v>15</v>
      </c>
      <c r="F9" s="536">
        <v>4</v>
      </c>
      <c r="G9" s="536" t="s">
        <v>523</v>
      </c>
      <c r="H9" s="528"/>
      <c r="I9" s="529"/>
      <c r="J9" s="538">
        <v>43765.11</v>
      </c>
      <c r="K9" s="536">
        <v>1</v>
      </c>
      <c r="L9" s="539">
        <v>25860</v>
      </c>
      <c r="M9" s="536">
        <v>0.5</v>
      </c>
      <c r="N9" s="536">
        <v>93</v>
      </c>
      <c r="O9" s="542"/>
      <c r="P9" s="536"/>
      <c r="Q9" s="536"/>
      <c r="R9" s="536"/>
      <c r="S9" s="536"/>
      <c r="T9" s="536"/>
      <c r="U9" s="536"/>
      <c r="V9" s="536"/>
      <c r="W9" s="540">
        <f t="shared" si="0"/>
        <v>0</v>
      </c>
      <c r="X9" s="536"/>
      <c r="Y9" s="536"/>
      <c r="Z9" s="536"/>
      <c r="AA9" s="536"/>
      <c r="AB9" s="536"/>
      <c r="AC9" s="536"/>
      <c r="AD9" s="536" t="s">
        <v>560</v>
      </c>
    </row>
    <row r="10" spans="1:30" s="519" customFormat="1" ht="39.950000000000003" customHeight="1" thickBot="1">
      <c r="A10" s="536">
        <v>63</v>
      </c>
      <c r="B10" s="534" t="s">
        <v>565</v>
      </c>
      <c r="C10" s="534" t="s">
        <v>423</v>
      </c>
      <c r="D10" s="535" t="s">
        <v>424</v>
      </c>
      <c r="E10" s="536" t="s">
        <v>15</v>
      </c>
      <c r="F10" s="536">
        <v>4</v>
      </c>
      <c r="G10" s="536" t="s">
        <v>523</v>
      </c>
      <c r="H10" s="528"/>
      <c r="I10" s="529"/>
      <c r="J10" s="538">
        <v>12906.87</v>
      </c>
      <c r="K10" s="536">
        <v>0.25</v>
      </c>
      <c r="L10" s="539">
        <v>12900</v>
      </c>
      <c r="M10" s="536">
        <v>0.25</v>
      </c>
      <c r="N10" s="536">
        <v>90</v>
      </c>
      <c r="O10" s="542"/>
      <c r="P10" s="536"/>
      <c r="Q10" s="536"/>
      <c r="R10" s="536"/>
      <c r="S10" s="536"/>
      <c r="T10" s="536"/>
      <c r="U10" s="536"/>
      <c r="V10" s="536"/>
      <c r="W10" s="540">
        <f t="shared" si="0"/>
        <v>0</v>
      </c>
      <c r="X10" s="536"/>
      <c r="Y10" s="536"/>
      <c r="Z10" s="536"/>
      <c r="AA10" s="536"/>
      <c r="AB10" s="536"/>
      <c r="AC10" s="536"/>
      <c r="AD10" s="536" t="s">
        <v>560</v>
      </c>
    </row>
    <row r="11" spans="1:30" s="519" customFormat="1" ht="39.950000000000003" customHeight="1" thickBot="1">
      <c r="A11" s="536">
        <v>64</v>
      </c>
      <c r="B11" s="534" t="s">
        <v>154</v>
      </c>
      <c r="C11" s="534" t="s">
        <v>326</v>
      </c>
      <c r="D11" s="535" t="s">
        <v>327</v>
      </c>
      <c r="E11" s="536" t="s">
        <v>20</v>
      </c>
      <c r="F11" s="536">
        <v>4</v>
      </c>
      <c r="G11" s="545" t="s">
        <v>523</v>
      </c>
      <c r="H11" s="528">
        <v>8800</v>
      </c>
      <c r="I11" s="529">
        <v>0</v>
      </c>
      <c r="J11" s="538">
        <v>7000</v>
      </c>
      <c r="K11" s="536">
        <v>0</v>
      </c>
      <c r="L11" s="539">
        <v>7000</v>
      </c>
      <c r="M11" s="536">
        <v>0</v>
      </c>
      <c r="N11" s="536">
        <v>95</v>
      </c>
      <c r="O11" s="542"/>
      <c r="P11" s="536"/>
      <c r="Q11" s="536"/>
      <c r="R11" s="536"/>
      <c r="S11" s="536"/>
      <c r="T11" s="536"/>
      <c r="U11" s="536"/>
      <c r="V11" s="536"/>
      <c r="W11" s="540">
        <f t="shared" si="0"/>
        <v>0</v>
      </c>
      <c r="X11" s="536"/>
      <c r="Y11" s="536"/>
      <c r="Z11" s="536"/>
      <c r="AA11" s="536"/>
      <c r="AB11" s="536"/>
      <c r="AC11" s="536"/>
      <c r="AD11" s="536"/>
    </row>
    <row r="12" spans="1:30" s="519" customFormat="1" ht="39.950000000000003" customHeight="1" thickBot="1">
      <c r="A12" s="536">
        <v>65</v>
      </c>
      <c r="B12" s="534" t="s">
        <v>328</v>
      </c>
      <c r="C12" s="534" t="s">
        <v>329</v>
      </c>
      <c r="D12" s="535" t="s">
        <v>330</v>
      </c>
      <c r="E12" s="536" t="s">
        <v>20</v>
      </c>
      <c r="F12" s="536">
        <v>4</v>
      </c>
      <c r="G12" s="536" t="s">
        <v>523</v>
      </c>
      <c r="H12" s="528"/>
      <c r="I12" s="529"/>
      <c r="J12" s="538">
        <v>3150</v>
      </c>
      <c r="K12" s="536">
        <v>0.25</v>
      </c>
      <c r="L12" s="539">
        <v>3150</v>
      </c>
      <c r="M12" s="536"/>
      <c r="N12" s="536">
        <v>77</v>
      </c>
      <c r="O12" s="542"/>
      <c r="P12" s="536"/>
      <c r="Q12" s="536"/>
      <c r="R12" s="536"/>
      <c r="S12" s="536"/>
      <c r="T12" s="536"/>
      <c r="U12" s="536"/>
      <c r="V12" s="536"/>
      <c r="W12" s="540">
        <f t="shared" si="0"/>
        <v>0</v>
      </c>
      <c r="X12" s="536"/>
      <c r="Y12" s="536"/>
      <c r="Z12" s="536"/>
      <c r="AA12" s="536"/>
      <c r="AB12" s="536"/>
      <c r="AC12" s="536"/>
      <c r="AD12" s="536" t="s">
        <v>560</v>
      </c>
    </row>
    <row r="13" spans="1:30" s="519" customFormat="1" ht="39.950000000000003" customHeight="1" thickBot="1">
      <c r="A13" s="536">
        <v>66</v>
      </c>
      <c r="B13" s="534" t="s">
        <v>6</v>
      </c>
      <c r="C13" s="534" t="s">
        <v>378</v>
      </c>
      <c r="D13" s="535" t="s">
        <v>379</v>
      </c>
      <c r="E13" s="536" t="s">
        <v>20</v>
      </c>
      <c r="F13" s="536">
        <v>4</v>
      </c>
      <c r="G13" s="536" t="s">
        <v>523</v>
      </c>
      <c r="H13" s="528">
        <v>22913.5</v>
      </c>
      <c r="I13" s="529">
        <v>0.5</v>
      </c>
      <c r="J13" s="538">
        <v>20865.66</v>
      </c>
      <c r="K13" s="536">
        <v>0.5</v>
      </c>
      <c r="L13" s="539">
        <v>20850</v>
      </c>
      <c r="M13" s="536">
        <v>0.5</v>
      </c>
      <c r="N13" s="536">
        <v>98</v>
      </c>
      <c r="O13" s="542"/>
      <c r="P13" s="536"/>
      <c r="Q13" s="536"/>
      <c r="R13" s="536"/>
      <c r="S13" s="536"/>
      <c r="T13" s="536"/>
      <c r="U13" s="536"/>
      <c r="V13" s="536"/>
      <c r="W13" s="540">
        <f t="shared" si="0"/>
        <v>0</v>
      </c>
      <c r="X13" s="536"/>
      <c r="Y13" s="536"/>
      <c r="Z13" s="536"/>
      <c r="AA13" s="536"/>
      <c r="AB13" s="536"/>
      <c r="AC13" s="536"/>
      <c r="AD13" s="536" t="s">
        <v>560</v>
      </c>
    </row>
    <row r="14" spans="1:30" s="519" customFormat="1" ht="39.950000000000003" customHeight="1" thickBot="1">
      <c r="A14" s="581" t="s">
        <v>575</v>
      </c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9"/>
    </row>
    <row r="15" spans="1:30" s="414" customFormat="1" ht="39.950000000000003" customHeight="1" thickBot="1">
      <c r="A15" s="406">
        <v>73</v>
      </c>
      <c r="B15" s="407" t="s">
        <v>6</v>
      </c>
      <c r="C15" s="407" t="s">
        <v>437</v>
      </c>
      <c r="D15" s="407"/>
      <c r="E15" s="406" t="s">
        <v>16</v>
      </c>
      <c r="F15" s="406">
        <v>4</v>
      </c>
      <c r="G15" s="406" t="s">
        <v>524</v>
      </c>
      <c r="H15" s="528" t="s">
        <v>538</v>
      </c>
      <c r="I15" s="530">
        <v>1</v>
      </c>
      <c r="J15" s="409">
        <v>64002</v>
      </c>
      <c r="K15" s="475">
        <v>1</v>
      </c>
      <c r="L15" s="413">
        <v>64000</v>
      </c>
      <c r="M15" s="412">
        <v>1</v>
      </c>
      <c r="N15" s="474">
        <v>95</v>
      </c>
      <c r="O15" s="426"/>
      <c r="P15" s="408"/>
      <c r="Q15" s="409"/>
      <c r="R15" s="409"/>
      <c r="S15" s="409"/>
      <c r="T15" s="409"/>
      <c r="U15" s="409"/>
      <c r="V15" s="409"/>
      <c r="W15" s="410">
        <f t="shared" ref="W15:W29" si="1">SUM(S15:V15)</f>
        <v>0</v>
      </c>
      <c r="X15" s="406"/>
      <c r="Y15" s="406"/>
      <c r="Z15" s="411"/>
      <c r="AA15" s="411"/>
      <c r="AB15" s="412"/>
      <c r="AC15" s="406"/>
      <c r="AD15" s="413"/>
    </row>
    <row r="16" spans="1:30" s="414" customFormat="1" ht="39.950000000000003" customHeight="1" thickBot="1">
      <c r="A16" s="406">
        <v>74</v>
      </c>
      <c r="B16" s="407" t="s">
        <v>6</v>
      </c>
      <c r="C16" s="407" t="s">
        <v>438</v>
      </c>
      <c r="D16" s="407"/>
      <c r="E16" s="406" t="s">
        <v>17</v>
      </c>
      <c r="F16" s="406">
        <v>4</v>
      </c>
      <c r="G16" s="406" t="s">
        <v>524</v>
      </c>
      <c r="H16" s="528">
        <v>22250</v>
      </c>
      <c r="I16" s="530">
        <v>0.5</v>
      </c>
      <c r="J16" s="409">
        <v>23927</v>
      </c>
      <c r="K16" s="476">
        <v>0.5</v>
      </c>
      <c r="L16" s="413">
        <v>23925</v>
      </c>
      <c r="M16" s="412">
        <v>0.5</v>
      </c>
      <c r="N16" s="474">
        <v>95</v>
      </c>
      <c r="O16" s="426"/>
      <c r="P16" s="408"/>
      <c r="Q16" s="409"/>
      <c r="R16" s="409"/>
      <c r="S16" s="409"/>
      <c r="T16" s="409"/>
      <c r="U16" s="409"/>
      <c r="V16" s="409"/>
      <c r="W16" s="410">
        <f t="shared" si="1"/>
        <v>0</v>
      </c>
      <c r="X16" s="406"/>
      <c r="Y16" s="406"/>
      <c r="Z16" s="411"/>
      <c r="AA16" s="411"/>
      <c r="AB16" s="412"/>
      <c r="AC16" s="406"/>
      <c r="AD16" s="413"/>
    </row>
    <row r="17" spans="1:30" s="414" customFormat="1" ht="39.950000000000003" customHeight="1" thickBot="1">
      <c r="A17" s="406">
        <v>71</v>
      </c>
      <c r="B17" s="407" t="s">
        <v>564</v>
      </c>
      <c r="C17" s="407" t="s">
        <v>499</v>
      </c>
      <c r="D17" s="407"/>
      <c r="E17" s="406" t="s">
        <v>16</v>
      </c>
      <c r="F17" s="406">
        <v>4</v>
      </c>
      <c r="G17" s="406" t="s">
        <v>524</v>
      </c>
      <c r="H17" s="528">
        <v>49230</v>
      </c>
      <c r="I17" s="530">
        <v>0.5</v>
      </c>
      <c r="J17" s="409">
        <v>49381</v>
      </c>
      <c r="K17" s="413">
        <v>0.75</v>
      </c>
      <c r="L17" s="413">
        <v>30000</v>
      </c>
      <c r="M17" s="412">
        <v>0.5</v>
      </c>
      <c r="N17" s="474">
        <v>91</v>
      </c>
      <c r="O17" s="426"/>
      <c r="P17" s="408"/>
      <c r="Q17" s="409"/>
      <c r="R17" s="409"/>
      <c r="S17" s="409"/>
      <c r="T17" s="409"/>
      <c r="U17" s="409"/>
      <c r="V17" s="409"/>
      <c r="W17" s="410">
        <f t="shared" si="1"/>
        <v>0</v>
      </c>
      <c r="X17" s="406"/>
      <c r="Y17" s="406"/>
      <c r="Z17" s="411"/>
      <c r="AA17" s="411"/>
      <c r="AB17" s="412"/>
      <c r="AC17" s="406"/>
      <c r="AD17" s="413"/>
    </row>
    <row r="18" spans="1:30" s="414" customFormat="1" ht="39.950000000000003" customHeight="1" thickBot="1">
      <c r="A18" s="406">
        <v>72</v>
      </c>
      <c r="B18" s="407" t="s">
        <v>564</v>
      </c>
      <c r="C18" s="407" t="s">
        <v>500</v>
      </c>
      <c r="D18" s="407"/>
      <c r="E18" s="406" t="s">
        <v>16</v>
      </c>
      <c r="F18" s="406">
        <v>4</v>
      </c>
      <c r="G18" s="406" t="s">
        <v>524</v>
      </c>
      <c r="H18" s="528" t="s">
        <v>545</v>
      </c>
      <c r="I18" s="530">
        <v>1</v>
      </c>
      <c r="J18" s="409">
        <v>72207</v>
      </c>
      <c r="K18" s="413">
        <v>1</v>
      </c>
      <c r="L18" s="413">
        <v>50655</v>
      </c>
      <c r="M18" s="412">
        <v>1</v>
      </c>
      <c r="N18" s="474">
        <v>91</v>
      </c>
      <c r="O18" s="426"/>
      <c r="P18" s="408"/>
      <c r="Q18" s="409"/>
      <c r="R18" s="409"/>
      <c r="S18" s="409"/>
      <c r="T18" s="409"/>
      <c r="U18" s="409"/>
      <c r="V18" s="409"/>
      <c r="W18" s="410">
        <f t="shared" si="1"/>
        <v>0</v>
      </c>
      <c r="X18" s="406"/>
      <c r="Y18" s="406"/>
      <c r="Z18" s="411"/>
      <c r="AA18" s="411"/>
      <c r="AB18" s="412"/>
      <c r="AC18" s="406"/>
      <c r="AD18" s="413"/>
    </row>
    <row r="19" spans="1:30" s="414" customFormat="1" ht="39.950000000000003" customHeight="1" thickBot="1">
      <c r="A19" s="406">
        <v>75</v>
      </c>
      <c r="B19" s="407" t="s">
        <v>564</v>
      </c>
      <c r="C19" s="407" t="s">
        <v>499</v>
      </c>
      <c r="D19" s="407"/>
      <c r="E19" s="406" t="s">
        <v>17</v>
      </c>
      <c r="F19" s="406">
        <v>4</v>
      </c>
      <c r="G19" s="406" t="s">
        <v>524</v>
      </c>
      <c r="H19" s="528"/>
      <c r="I19" s="530"/>
      <c r="J19" s="409">
        <v>33173</v>
      </c>
      <c r="K19" s="413">
        <v>0.25</v>
      </c>
      <c r="L19" s="413">
        <v>11700</v>
      </c>
      <c r="M19" s="412">
        <v>0.25</v>
      </c>
      <c r="N19" s="474">
        <v>90</v>
      </c>
      <c r="O19" s="426"/>
      <c r="P19" s="408"/>
      <c r="Q19" s="409"/>
      <c r="R19" s="409"/>
      <c r="S19" s="409"/>
      <c r="T19" s="409"/>
      <c r="U19" s="409"/>
      <c r="V19" s="409"/>
      <c r="W19" s="410">
        <f t="shared" si="1"/>
        <v>0</v>
      </c>
      <c r="X19" s="406"/>
      <c r="Y19" s="406"/>
      <c r="Z19" s="411"/>
      <c r="AA19" s="411"/>
      <c r="AB19" s="412"/>
      <c r="AC19" s="406"/>
      <c r="AD19" s="413"/>
    </row>
    <row r="20" spans="1:30" s="414" customFormat="1" ht="53.25" customHeight="1" thickBot="1">
      <c r="A20" s="406">
        <v>76</v>
      </c>
      <c r="B20" s="407" t="s">
        <v>231</v>
      </c>
      <c r="C20" s="407" t="s">
        <v>494</v>
      </c>
      <c r="D20" s="407"/>
      <c r="E20" s="406" t="s">
        <v>17</v>
      </c>
      <c r="F20" s="406">
        <v>4</v>
      </c>
      <c r="G20" s="406" t="s">
        <v>524</v>
      </c>
      <c r="H20" s="528">
        <v>13180</v>
      </c>
      <c r="I20" s="530">
        <v>0.2</v>
      </c>
      <c r="J20" s="409">
        <v>13741</v>
      </c>
      <c r="K20" s="413">
        <v>0.2</v>
      </c>
      <c r="L20" s="413">
        <v>13740</v>
      </c>
      <c r="M20" s="412">
        <v>0.2</v>
      </c>
      <c r="N20" s="474">
        <v>89</v>
      </c>
      <c r="O20" s="426"/>
      <c r="P20" s="408"/>
      <c r="Q20" s="409"/>
      <c r="R20" s="409"/>
      <c r="S20" s="409"/>
      <c r="T20" s="409"/>
      <c r="U20" s="409"/>
      <c r="V20" s="409"/>
      <c r="W20" s="410">
        <f t="shared" si="1"/>
        <v>0</v>
      </c>
      <c r="X20" s="406"/>
      <c r="Y20" s="406"/>
      <c r="Z20" s="411"/>
      <c r="AA20" s="411"/>
      <c r="AB20" s="412"/>
      <c r="AC20" s="406"/>
      <c r="AD20" s="413"/>
    </row>
    <row r="21" spans="1:30" s="414" customFormat="1" ht="45.75" customHeight="1" thickBot="1">
      <c r="A21" s="406">
        <v>70</v>
      </c>
      <c r="B21" s="407" t="s">
        <v>231</v>
      </c>
      <c r="C21" s="407" t="s">
        <v>512</v>
      </c>
      <c r="D21" s="407"/>
      <c r="E21" s="406" t="s">
        <v>16</v>
      </c>
      <c r="F21" s="406">
        <v>4</v>
      </c>
      <c r="G21" s="406" t="s">
        <v>524</v>
      </c>
      <c r="H21" s="528">
        <v>52090</v>
      </c>
      <c r="I21" s="530">
        <v>0.8</v>
      </c>
      <c r="J21" s="409">
        <v>55278</v>
      </c>
      <c r="K21" s="413">
        <v>0.8</v>
      </c>
      <c r="L21" s="413">
        <v>55275</v>
      </c>
      <c r="M21" s="412">
        <v>0.8</v>
      </c>
      <c r="N21" s="474">
        <v>86</v>
      </c>
      <c r="O21" s="426"/>
      <c r="P21" s="408"/>
      <c r="Q21" s="409"/>
      <c r="R21" s="409"/>
      <c r="S21" s="409"/>
      <c r="T21" s="409"/>
      <c r="U21" s="409"/>
      <c r="V21" s="409"/>
      <c r="W21" s="410">
        <f t="shared" si="1"/>
        <v>0</v>
      </c>
      <c r="X21" s="406"/>
      <c r="Y21" s="406"/>
      <c r="Z21" s="411"/>
      <c r="AA21" s="411"/>
      <c r="AB21" s="412"/>
      <c r="AC21" s="406"/>
      <c r="AD21" s="413"/>
    </row>
    <row r="22" spans="1:30" s="414" customFormat="1" ht="45.75" customHeight="1" thickBot="1">
      <c r="A22" s="406"/>
      <c r="B22" s="407"/>
      <c r="C22" s="407"/>
      <c r="D22" s="407"/>
      <c r="E22" s="406"/>
      <c r="F22" s="406"/>
      <c r="G22" s="406"/>
      <c r="H22" s="413"/>
      <c r="I22" s="409"/>
      <c r="J22" s="409"/>
      <c r="K22" s="413"/>
      <c r="L22" s="413">
        <f>L21+L20+L19+L18+L17+L16+L15</f>
        <v>249295</v>
      </c>
      <c r="M22" s="412"/>
      <c r="N22" s="474"/>
      <c r="O22" s="426"/>
      <c r="P22" s="408"/>
      <c r="Q22" s="409"/>
      <c r="R22" s="409"/>
      <c r="S22" s="409"/>
      <c r="T22" s="409"/>
      <c r="U22" s="409"/>
      <c r="V22" s="409"/>
      <c r="W22" s="410"/>
      <c r="X22" s="406"/>
      <c r="Y22" s="406"/>
      <c r="Z22" s="411"/>
      <c r="AA22" s="411"/>
      <c r="AB22" s="412"/>
      <c r="AC22" s="406"/>
      <c r="AD22" s="413"/>
    </row>
    <row r="23" spans="1:30" s="414" customFormat="1" ht="45.75" customHeight="1" thickBot="1">
      <c r="A23" s="581" t="s">
        <v>576</v>
      </c>
      <c r="B23" s="588"/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9"/>
    </row>
    <row r="24" spans="1:30" s="414" customFormat="1" ht="39.950000000000003" customHeight="1" thickBot="1">
      <c r="A24" s="406">
        <v>69</v>
      </c>
      <c r="B24" s="407" t="s">
        <v>480</v>
      </c>
      <c r="C24" s="407" t="s">
        <v>449</v>
      </c>
      <c r="D24" s="407"/>
      <c r="E24" s="406" t="s">
        <v>67</v>
      </c>
      <c r="F24" s="406">
        <v>4</v>
      </c>
      <c r="G24" s="406" t="s">
        <v>522</v>
      </c>
      <c r="H24" s="528">
        <v>25840</v>
      </c>
      <c r="I24" s="530">
        <v>0.5</v>
      </c>
      <c r="J24" s="409">
        <v>24876</v>
      </c>
      <c r="K24" s="476">
        <v>0.5</v>
      </c>
      <c r="L24" s="413">
        <v>24875</v>
      </c>
      <c r="M24" s="412">
        <v>0.5</v>
      </c>
      <c r="N24" s="474">
        <v>93</v>
      </c>
      <c r="O24" s="426"/>
      <c r="P24" s="408"/>
      <c r="Q24" s="409"/>
      <c r="R24" s="409"/>
      <c r="S24" s="409"/>
      <c r="T24" s="409"/>
      <c r="U24" s="409"/>
      <c r="V24" s="409"/>
      <c r="W24" s="410">
        <f t="shared" si="1"/>
        <v>0</v>
      </c>
      <c r="X24" s="406"/>
      <c r="Y24" s="406"/>
      <c r="Z24" s="411"/>
      <c r="AA24" s="411"/>
      <c r="AB24" s="412"/>
      <c r="AC24" s="406"/>
      <c r="AD24" s="413"/>
    </row>
    <row r="25" spans="1:30" s="414" customFormat="1" ht="39.950000000000003" customHeight="1" thickBot="1">
      <c r="A25" s="406">
        <v>68</v>
      </c>
      <c r="B25" s="407" t="s">
        <v>564</v>
      </c>
      <c r="C25" s="407" t="s">
        <v>499</v>
      </c>
      <c r="D25" s="407"/>
      <c r="E25" s="406" t="s">
        <v>67</v>
      </c>
      <c r="F25" s="406">
        <v>4</v>
      </c>
      <c r="G25" s="406" t="s">
        <v>522</v>
      </c>
      <c r="H25" s="528">
        <v>32830</v>
      </c>
      <c r="I25" s="530">
        <v>0.5</v>
      </c>
      <c r="J25" s="409">
        <v>41867</v>
      </c>
      <c r="K25" s="413">
        <v>0.5</v>
      </c>
      <c r="L25" s="413">
        <v>41867</v>
      </c>
      <c r="M25" s="412">
        <v>0.5</v>
      </c>
      <c r="N25" s="474">
        <v>90</v>
      </c>
      <c r="O25" s="426"/>
      <c r="P25" s="408"/>
      <c r="Q25" s="409"/>
      <c r="R25" s="409"/>
      <c r="S25" s="409"/>
      <c r="T25" s="409"/>
      <c r="U25" s="409"/>
      <c r="V25" s="409"/>
      <c r="W25" s="410">
        <f t="shared" si="1"/>
        <v>0</v>
      </c>
      <c r="X25" s="406"/>
      <c r="Y25" s="406"/>
      <c r="Z25" s="411"/>
      <c r="AA25" s="411"/>
      <c r="AB25" s="412"/>
      <c r="AC25" s="406"/>
      <c r="AD25" s="413"/>
    </row>
    <row r="26" spans="1:30" s="414" customFormat="1" ht="39.950000000000003" customHeight="1" thickBot="1">
      <c r="A26" s="406"/>
      <c r="B26" s="407"/>
      <c r="C26" s="407"/>
      <c r="D26" s="407"/>
      <c r="E26" s="406"/>
      <c r="F26" s="406"/>
      <c r="G26" s="406"/>
      <c r="H26" s="413"/>
      <c r="I26" s="409"/>
      <c r="J26" s="409"/>
      <c r="K26" s="413"/>
      <c r="L26" s="413">
        <f>L25+L24</f>
        <v>66742</v>
      </c>
      <c r="M26" s="412"/>
      <c r="N26" s="474"/>
      <c r="O26" s="426"/>
      <c r="P26" s="408"/>
      <c r="Q26" s="409"/>
      <c r="R26" s="409"/>
      <c r="S26" s="409"/>
      <c r="T26" s="409"/>
      <c r="U26" s="409"/>
      <c r="V26" s="409"/>
      <c r="W26" s="410"/>
      <c r="X26" s="406"/>
      <c r="Y26" s="406"/>
      <c r="Z26" s="411"/>
      <c r="AA26" s="411"/>
      <c r="AB26" s="412"/>
      <c r="AC26" s="406"/>
      <c r="AD26" s="413"/>
    </row>
    <row r="27" spans="1:30" s="414" customFormat="1" ht="39.950000000000003" customHeight="1" thickBot="1">
      <c r="A27" s="581" t="s">
        <v>577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3"/>
    </row>
    <row r="28" spans="1:30" s="414" customFormat="1" ht="40.5" customHeight="1" thickBot="1">
      <c r="A28" s="406">
        <v>55</v>
      </c>
      <c r="B28" s="407" t="s">
        <v>371</v>
      </c>
      <c r="C28" s="407" t="s">
        <v>471</v>
      </c>
      <c r="D28" s="407"/>
      <c r="E28" s="406" t="s">
        <v>14</v>
      </c>
      <c r="F28" s="406">
        <v>4</v>
      </c>
      <c r="G28" s="406" t="s">
        <v>523</v>
      </c>
      <c r="H28" s="528">
        <v>45270</v>
      </c>
      <c r="I28" s="528">
        <v>1</v>
      </c>
      <c r="J28" s="409">
        <v>47489</v>
      </c>
      <c r="K28" s="413">
        <v>1</v>
      </c>
      <c r="L28" s="413">
        <v>47485</v>
      </c>
      <c r="M28" s="412">
        <v>1</v>
      </c>
      <c r="N28" s="474">
        <v>94</v>
      </c>
      <c r="O28" s="426"/>
      <c r="P28" s="408"/>
      <c r="Q28" s="409"/>
      <c r="R28" s="409"/>
      <c r="S28" s="409"/>
      <c r="T28" s="409"/>
      <c r="U28" s="409"/>
      <c r="V28" s="409"/>
      <c r="W28" s="410">
        <f t="shared" si="1"/>
        <v>0</v>
      </c>
      <c r="X28" s="406"/>
      <c r="Y28" s="406"/>
      <c r="Z28" s="411"/>
      <c r="AA28" s="411"/>
      <c r="AB28" s="412"/>
      <c r="AC28" s="406"/>
      <c r="AD28" s="413"/>
    </row>
    <row r="29" spans="1:30" s="414" customFormat="1" ht="47.25" customHeight="1" thickBot="1">
      <c r="A29" s="406">
        <v>67</v>
      </c>
      <c r="B29" s="407" t="s">
        <v>231</v>
      </c>
      <c r="C29" s="407" t="s">
        <v>493</v>
      </c>
      <c r="D29" s="407"/>
      <c r="E29" s="406" t="s">
        <v>492</v>
      </c>
      <c r="F29" s="406">
        <v>4</v>
      </c>
      <c r="G29" s="406" t="s">
        <v>523</v>
      </c>
      <c r="H29" s="528">
        <v>14090</v>
      </c>
      <c r="I29" s="530">
        <v>0.25</v>
      </c>
      <c r="J29" s="409">
        <v>17632</v>
      </c>
      <c r="K29" s="413">
        <v>0.25</v>
      </c>
      <c r="L29" s="413">
        <v>17070</v>
      </c>
      <c r="M29" s="412">
        <v>0.25</v>
      </c>
      <c r="N29" s="474">
        <v>87</v>
      </c>
      <c r="O29" s="408"/>
      <c r="P29" s="408"/>
      <c r="Q29" s="409"/>
      <c r="R29" s="409"/>
      <c r="S29" s="409"/>
      <c r="T29" s="409"/>
      <c r="U29" s="409"/>
      <c r="V29" s="409"/>
      <c r="W29" s="410">
        <f t="shared" si="1"/>
        <v>0</v>
      </c>
      <c r="X29" s="406"/>
      <c r="Y29" s="406"/>
      <c r="Z29" s="411"/>
      <c r="AA29" s="411"/>
      <c r="AB29" s="412"/>
      <c r="AC29" s="406"/>
      <c r="AD29" s="413"/>
    </row>
    <row r="30" spans="1:30" s="414" customFormat="1" ht="47.25" customHeight="1" thickBot="1">
      <c r="A30" s="492"/>
      <c r="B30" s="493"/>
      <c r="C30" s="493"/>
      <c r="D30" s="493"/>
      <c r="E30" s="492"/>
      <c r="F30" s="492"/>
      <c r="G30" s="492"/>
      <c r="H30" s="494"/>
      <c r="I30" s="495"/>
      <c r="J30" s="495"/>
      <c r="K30" s="494"/>
      <c r="L30" s="494">
        <f>L29+L28</f>
        <v>64555</v>
      </c>
      <c r="M30" s="496"/>
      <c r="N30" s="547"/>
      <c r="O30" s="473"/>
      <c r="P30" s="473"/>
      <c r="Q30" s="495"/>
      <c r="R30" s="495"/>
      <c r="S30" s="495"/>
      <c r="T30" s="495"/>
      <c r="U30" s="495"/>
      <c r="V30" s="495"/>
      <c r="W30" s="497"/>
      <c r="X30" s="492"/>
      <c r="Y30" s="492"/>
      <c r="Z30" s="498"/>
      <c r="AA30" s="498"/>
      <c r="AB30" s="496"/>
      <c r="AC30" s="492"/>
      <c r="AD30" s="494"/>
    </row>
    <row r="31" spans="1:30" s="414" customFormat="1" ht="39.950000000000003" customHeight="1">
      <c r="A31" s="492"/>
      <c r="B31" s="493"/>
      <c r="C31" s="493"/>
      <c r="D31" s="493"/>
      <c r="E31" s="492"/>
      <c r="F31" s="492"/>
      <c r="G31" s="492"/>
      <c r="H31" s="494" t="s">
        <v>515</v>
      </c>
      <c r="I31" s="495"/>
      <c r="J31" s="495" t="s">
        <v>530</v>
      </c>
      <c r="K31" s="494">
        <v>383000</v>
      </c>
      <c r="L31" s="499">
        <f>L30+L26+L22</f>
        <v>380592</v>
      </c>
      <c r="M31" s="496"/>
      <c r="N31" s="514">
        <f>SUM(K31-L31)</f>
        <v>2408</v>
      </c>
      <c r="O31" s="473"/>
      <c r="P31" s="473"/>
      <c r="Q31" s="495"/>
      <c r="R31" s="495"/>
      <c r="S31" s="495"/>
      <c r="T31" s="495"/>
      <c r="U31" s="495"/>
      <c r="V31" s="495"/>
      <c r="W31" s="497"/>
      <c r="X31" s="492"/>
      <c r="Y31" s="492"/>
      <c r="Z31" s="498"/>
      <c r="AA31" s="498"/>
      <c r="AB31" s="496"/>
      <c r="AC31" s="492"/>
      <c r="AD31" s="494"/>
    </row>
    <row r="32" spans="1:30" ht="39.950000000000003" customHeight="1">
      <c r="A32" s="414"/>
      <c r="B32" s="414"/>
      <c r="C32" s="414"/>
      <c r="D32" s="439"/>
      <c r="E32" s="440"/>
      <c r="F32" s="440"/>
      <c r="G32" s="440"/>
      <c r="H32" s="441"/>
      <c r="I32" s="442"/>
      <c r="J32" s="443"/>
      <c r="K32" s="441"/>
      <c r="L32" s="441"/>
      <c r="M32" s="441"/>
      <c r="N32" s="441"/>
      <c r="O32" s="444"/>
      <c r="P32" s="445"/>
      <c r="Q32" s="446"/>
      <c r="R32" s="446"/>
      <c r="S32" s="446"/>
      <c r="T32" s="446"/>
      <c r="U32" s="446"/>
      <c r="V32" s="446"/>
      <c r="W32" s="447"/>
      <c r="X32" s="448"/>
      <c r="Y32" s="448"/>
      <c r="Z32" s="449"/>
      <c r="AA32" s="449"/>
      <c r="AB32" s="450"/>
      <c r="AC32" s="448"/>
      <c r="AD32" s="451"/>
    </row>
  </sheetData>
  <mergeCells count="3">
    <mergeCell ref="A14:AD14"/>
    <mergeCell ref="A23:AD23"/>
    <mergeCell ref="A27:AD27"/>
  </mergeCells>
  <phoneticPr fontId="0" type="noConversion"/>
  <pageMargins left="0.19685039370078741" right="0.15748031496062992" top="0.51181102362204722" bottom="0.47244094488188981" header="0.51181102362204722" footer="0.51181102362204722"/>
  <pageSetup paperSize="9" scale="58" orientation="landscape" horizontalDpi="1200" r:id="rId1"/>
  <headerFooter alignWithMargins="0">
    <oddHeader>&amp;R&amp;"Arial,Fett"&amp;20Anlage 4</oddHeader>
    <oddFooter>Seite &amp;P von &amp;N</oddFooter>
  </headerFooter>
  <rowBreaks count="1" manualBreakCount="1">
    <brk id="13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19"/>
  <sheetViews>
    <sheetView view="pageLayout" topLeftCell="A4" zoomScale="60" zoomScaleNormal="75" zoomScaleSheetLayoutView="52" zoomScalePageLayoutView="60" workbookViewId="0">
      <selection activeCell="H60" sqref="H59:H60"/>
    </sheetView>
  </sheetViews>
  <sheetFormatPr baseColWidth="10" defaultRowHeight="39.950000000000003" customHeight="1"/>
  <cols>
    <col min="1" max="1" width="11" style="387" customWidth="1"/>
    <col min="2" max="2" width="39" style="388" customWidth="1"/>
    <col min="3" max="3" width="42.85546875" style="388" customWidth="1"/>
    <col min="4" max="4" width="40.42578125" style="389" hidden="1" customWidth="1"/>
    <col min="5" max="5" width="8.5703125" style="390" customWidth="1"/>
    <col min="6" max="6" width="8.7109375" style="390" customWidth="1"/>
    <col min="7" max="7" width="8.140625" style="390" customWidth="1"/>
    <col min="8" max="8" width="16.7109375" style="393" customWidth="1"/>
    <col min="9" max="9" width="11.140625" style="392" customWidth="1"/>
    <col min="10" max="10" width="16.42578125" style="391" customWidth="1"/>
    <col min="11" max="11" width="15.140625" style="393" customWidth="1"/>
    <col min="12" max="12" width="17.140625" style="393" customWidth="1"/>
    <col min="13" max="13" width="10.42578125" style="392" customWidth="1"/>
    <col min="14" max="14" width="14.85546875" style="470" customWidth="1"/>
    <col min="15" max="15" width="13.85546875" style="394" hidden="1" customWidth="1"/>
    <col min="16" max="16" width="21.7109375" style="395" hidden="1" customWidth="1"/>
    <col min="17" max="18" width="30.140625" style="396" hidden="1" customWidth="1"/>
    <col min="19" max="19" width="20.140625" style="396" hidden="1" customWidth="1"/>
    <col min="20" max="20" width="1.85546875" style="396" hidden="1" customWidth="1"/>
    <col min="21" max="21" width="21.5703125" style="396" hidden="1" customWidth="1"/>
    <col min="22" max="22" width="21.85546875" style="396" hidden="1" customWidth="1"/>
    <col min="23" max="23" width="18" style="397" hidden="1" customWidth="1"/>
    <col min="24" max="24" width="19" style="398" hidden="1" customWidth="1"/>
    <col min="25" max="25" width="22.28515625" style="398" hidden="1" customWidth="1"/>
    <col min="26" max="26" width="25.42578125" style="399" hidden="1" customWidth="1"/>
    <col min="27" max="27" width="24.140625" style="399" hidden="1" customWidth="1"/>
    <col min="28" max="28" width="29.7109375" style="400" hidden="1" customWidth="1"/>
    <col min="29" max="29" width="28.7109375" style="398" hidden="1" customWidth="1"/>
    <col min="30" max="30" width="29.140625" style="401" customWidth="1"/>
    <col min="31" max="31" width="14.42578125" style="387" customWidth="1"/>
    <col min="32" max="16384" width="11.42578125" style="387"/>
  </cols>
  <sheetData>
    <row r="1" spans="1:30" s="463" customFormat="1" ht="39.950000000000003" customHeight="1" thickBot="1">
      <c r="A1" s="453"/>
      <c r="B1" s="454"/>
      <c r="C1" s="509" t="s">
        <v>553</v>
      </c>
      <c r="D1" s="455"/>
      <c r="E1" s="453"/>
      <c r="F1" s="453"/>
      <c r="G1" s="453"/>
      <c r="H1" s="456" t="s">
        <v>519</v>
      </c>
      <c r="I1" s="457"/>
      <c r="J1" s="458"/>
      <c r="K1" s="456"/>
      <c r="L1" s="456"/>
      <c r="M1" s="457"/>
      <c r="N1" s="469"/>
      <c r="O1" s="459"/>
      <c r="P1" s="460"/>
      <c r="Q1" s="461"/>
      <c r="R1" s="461"/>
      <c r="S1" s="461"/>
      <c r="T1" s="461"/>
      <c r="U1" s="461"/>
      <c r="V1" s="461"/>
      <c r="W1" s="461"/>
      <c r="X1" s="453"/>
      <c r="Y1" s="453"/>
      <c r="Z1" s="462"/>
      <c r="AA1" s="462"/>
      <c r="AB1" s="457"/>
      <c r="AC1" s="453"/>
      <c r="AD1" s="456"/>
    </row>
    <row r="2" spans="1:30" s="424" customFormat="1" ht="60" customHeight="1" thickBot="1">
      <c r="A2" s="402" t="s">
        <v>0</v>
      </c>
      <c r="B2" s="403" t="s">
        <v>1</v>
      </c>
      <c r="C2" s="403" t="s">
        <v>296</v>
      </c>
      <c r="D2" s="403" t="s">
        <v>285</v>
      </c>
      <c r="E2" s="403" t="s">
        <v>9</v>
      </c>
      <c r="F2" s="403" t="s">
        <v>13</v>
      </c>
      <c r="G2" s="403" t="s">
        <v>297</v>
      </c>
      <c r="H2" s="464" t="s">
        <v>425</v>
      </c>
      <c r="I2" s="465" t="s">
        <v>426</v>
      </c>
      <c r="J2" s="466" t="s">
        <v>430</v>
      </c>
      <c r="K2" s="466" t="s">
        <v>315</v>
      </c>
      <c r="L2" s="467" t="s">
        <v>431</v>
      </c>
      <c r="M2" s="466" t="s">
        <v>427</v>
      </c>
      <c r="N2" s="466" t="s">
        <v>557</v>
      </c>
      <c r="O2" s="524" t="s">
        <v>555</v>
      </c>
      <c r="P2" s="523" t="s">
        <v>300</v>
      </c>
      <c r="Q2" s="403" t="s">
        <v>513</v>
      </c>
      <c r="R2" s="403" t="s">
        <v>514</v>
      </c>
      <c r="S2" s="403" t="s">
        <v>286</v>
      </c>
      <c r="T2" s="403" t="s">
        <v>287</v>
      </c>
      <c r="U2" s="403" t="s">
        <v>288</v>
      </c>
      <c r="V2" s="403" t="s">
        <v>289</v>
      </c>
      <c r="W2" s="403" t="s">
        <v>284</v>
      </c>
      <c r="X2" s="403" t="s">
        <v>292</v>
      </c>
      <c r="Y2" s="403" t="s">
        <v>293</v>
      </c>
      <c r="Z2" s="524" t="s">
        <v>290</v>
      </c>
      <c r="AA2" s="524" t="s">
        <v>291</v>
      </c>
      <c r="AB2" s="403" t="s">
        <v>429</v>
      </c>
      <c r="AC2" s="403" t="s">
        <v>295</v>
      </c>
      <c r="AD2" s="525" t="s">
        <v>559</v>
      </c>
    </row>
    <row r="3" spans="1:30" s="519" customFormat="1" ht="39.950000000000003" customHeight="1" thickBot="1">
      <c r="A3" s="536">
        <v>78</v>
      </c>
      <c r="B3" s="534" t="s">
        <v>568</v>
      </c>
      <c r="C3" s="534" t="s">
        <v>428</v>
      </c>
      <c r="D3" s="535" t="s">
        <v>338</v>
      </c>
      <c r="E3" s="536" t="s">
        <v>96</v>
      </c>
      <c r="F3" s="536">
        <v>5</v>
      </c>
      <c r="G3" s="536" t="s">
        <v>523</v>
      </c>
      <c r="H3" s="528">
        <v>5589.43</v>
      </c>
      <c r="I3" s="529">
        <v>0.15</v>
      </c>
      <c r="J3" s="538">
        <v>5410.24</v>
      </c>
      <c r="K3" s="536">
        <v>0.15</v>
      </c>
      <c r="L3" s="539">
        <v>5410</v>
      </c>
      <c r="M3" s="536">
        <v>0.15</v>
      </c>
      <c r="N3" s="536">
        <v>74</v>
      </c>
      <c r="O3" s="542"/>
      <c r="P3" s="536"/>
      <c r="Q3" s="536"/>
      <c r="R3" s="536"/>
      <c r="S3" s="536"/>
      <c r="T3" s="536"/>
      <c r="U3" s="536"/>
      <c r="V3" s="536"/>
      <c r="W3" s="540">
        <f>SUM(S3:V3)</f>
        <v>0</v>
      </c>
      <c r="X3" s="536"/>
      <c r="Y3" s="536"/>
      <c r="Z3" s="536"/>
      <c r="AA3" s="536"/>
      <c r="AB3" s="536"/>
      <c r="AC3" s="536"/>
      <c r="AD3" s="536" t="s">
        <v>560</v>
      </c>
    </row>
    <row r="4" spans="1:30" s="519" customFormat="1" ht="39.950000000000003" customHeight="1" thickBot="1">
      <c r="A4" s="536">
        <v>79</v>
      </c>
      <c r="B4" s="534" t="s">
        <v>483</v>
      </c>
      <c r="C4" s="534" t="s">
        <v>309</v>
      </c>
      <c r="D4" s="535" t="s">
        <v>380</v>
      </c>
      <c r="E4" s="536" t="s">
        <v>96</v>
      </c>
      <c r="F4" s="536">
        <v>5</v>
      </c>
      <c r="G4" s="536" t="s">
        <v>523</v>
      </c>
      <c r="H4" s="528">
        <v>49727.87</v>
      </c>
      <c r="I4" s="529">
        <v>1</v>
      </c>
      <c r="J4" s="538">
        <v>52701.760000000002</v>
      </c>
      <c r="K4" s="536">
        <v>0.81</v>
      </c>
      <c r="L4" s="539">
        <v>34600</v>
      </c>
      <c r="M4" s="536">
        <v>0.5</v>
      </c>
      <c r="N4" s="536">
        <v>81</v>
      </c>
      <c r="O4" s="542"/>
      <c r="P4" s="536"/>
      <c r="Q4" s="536"/>
      <c r="R4" s="536"/>
      <c r="S4" s="536"/>
      <c r="T4" s="536"/>
      <c r="U4" s="536"/>
      <c r="V4" s="536"/>
      <c r="W4" s="540">
        <f>SUM(S4:V4)</f>
        <v>0</v>
      </c>
      <c r="X4" s="536"/>
      <c r="Y4" s="536"/>
      <c r="Z4" s="536"/>
      <c r="AA4" s="536"/>
      <c r="AB4" s="536"/>
      <c r="AC4" s="536"/>
      <c r="AD4" s="536" t="s">
        <v>560</v>
      </c>
    </row>
    <row r="5" spans="1:30" s="519" customFormat="1" ht="39.950000000000003" customHeight="1" thickBot="1">
      <c r="A5" s="536">
        <v>80</v>
      </c>
      <c r="B5" s="534" t="s">
        <v>568</v>
      </c>
      <c r="C5" s="534" t="s">
        <v>334</v>
      </c>
      <c r="D5" s="535" t="s">
        <v>335</v>
      </c>
      <c r="E5" s="536" t="s">
        <v>20</v>
      </c>
      <c r="F5" s="536">
        <v>5</v>
      </c>
      <c r="G5" s="536" t="s">
        <v>523</v>
      </c>
      <c r="H5" s="528">
        <v>5589.43</v>
      </c>
      <c r="I5" s="529">
        <v>0.15</v>
      </c>
      <c r="J5" s="538">
        <v>5415.24</v>
      </c>
      <c r="K5" s="536">
        <v>0.15</v>
      </c>
      <c r="L5" s="539">
        <v>5410</v>
      </c>
      <c r="M5" s="536">
        <v>0.15</v>
      </c>
      <c r="N5" s="536">
        <v>75</v>
      </c>
      <c r="O5" s="542"/>
      <c r="P5" s="536"/>
      <c r="Q5" s="536"/>
      <c r="R5" s="536"/>
      <c r="S5" s="536"/>
      <c r="T5" s="536"/>
      <c r="U5" s="536"/>
      <c r="V5" s="536"/>
      <c r="W5" s="540">
        <f>SUM(S5:V5)</f>
        <v>0</v>
      </c>
      <c r="X5" s="536"/>
      <c r="Y5" s="536"/>
      <c r="Z5" s="536"/>
      <c r="AA5" s="536"/>
      <c r="AB5" s="536"/>
      <c r="AC5" s="536"/>
      <c r="AD5" s="536" t="s">
        <v>560</v>
      </c>
    </row>
    <row r="6" spans="1:30" s="519" customFormat="1" ht="39.950000000000003" customHeight="1" thickBot="1">
      <c r="A6" s="590" t="s">
        <v>575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2"/>
    </row>
    <row r="7" spans="1:30" s="414" customFormat="1" ht="39.950000000000003" customHeight="1" thickBot="1">
      <c r="A7" s="406">
        <v>83</v>
      </c>
      <c r="B7" s="407" t="s">
        <v>484</v>
      </c>
      <c r="C7" s="407" t="s">
        <v>450</v>
      </c>
      <c r="D7" s="407"/>
      <c r="E7" s="406" t="s">
        <v>16</v>
      </c>
      <c r="F7" s="406">
        <v>5</v>
      </c>
      <c r="G7" s="406" t="s">
        <v>524</v>
      </c>
      <c r="H7" s="528">
        <v>15624</v>
      </c>
      <c r="I7" s="530">
        <v>0.25</v>
      </c>
      <c r="J7" s="409">
        <v>21299</v>
      </c>
      <c r="K7" s="413">
        <v>0.5</v>
      </c>
      <c r="L7" s="413">
        <v>21300</v>
      </c>
      <c r="M7" s="412">
        <v>0.5</v>
      </c>
      <c r="N7" s="474">
        <v>95</v>
      </c>
      <c r="O7" s="426"/>
      <c r="P7" s="408"/>
      <c r="Q7" s="409"/>
      <c r="R7" s="409"/>
      <c r="S7" s="409"/>
      <c r="T7" s="409"/>
      <c r="U7" s="409"/>
      <c r="V7" s="409"/>
      <c r="W7" s="410">
        <f t="shared" ref="W7:W16" si="0">SUM(S7:V7)</f>
        <v>0</v>
      </c>
      <c r="X7" s="406"/>
      <c r="Y7" s="406"/>
      <c r="Z7" s="411"/>
      <c r="AA7" s="411"/>
      <c r="AB7" s="412"/>
      <c r="AC7" s="406"/>
      <c r="AD7" s="413"/>
    </row>
    <row r="8" spans="1:30" s="414" customFormat="1" ht="39.950000000000003" customHeight="1" thickBot="1">
      <c r="A8" s="406">
        <v>84</v>
      </c>
      <c r="B8" s="407" t="s">
        <v>484</v>
      </c>
      <c r="C8" s="407" t="s">
        <v>451</v>
      </c>
      <c r="D8" s="427"/>
      <c r="E8" s="406" t="s">
        <v>17</v>
      </c>
      <c r="F8" s="406">
        <v>5</v>
      </c>
      <c r="G8" s="406" t="s">
        <v>524</v>
      </c>
      <c r="H8" s="528">
        <v>11690</v>
      </c>
      <c r="I8" s="530">
        <v>0.25</v>
      </c>
      <c r="J8" s="409">
        <v>13135.9</v>
      </c>
      <c r="K8" s="413">
        <v>0.25</v>
      </c>
      <c r="L8" s="413">
        <v>13135</v>
      </c>
      <c r="M8" s="412">
        <v>0.25</v>
      </c>
      <c r="N8" s="474">
        <v>95</v>
      </c>
      <c r="O8" s="426"/>
      <c r="P8" s="408"/>
      <c r="Q8" s="409"/>
      <c r="R8" s="409"/>
      <c r="S8" s="409"/>
      <c r="T8" s="409"/>
      <c r="U8" s="409"/>
      <c r="V8" s="409"/>
      <c r="W8" s="410">
        <f t="shared" si="0"/>
        <v>0</v>
      </c>
      <c r="X8" s="406"/>
      <c r="Y8" s="406"/>
      <c r="Z8" s="411"/>
      <c r="AA8" s="411"/>
      <c r="AB8" s="412"/>
      <c r="AC8" s="406"/>
      <c r="AD8" s="413"/>
    </row>
    <row r="9" spans="1:30" s="414" customFormat="1" ht="39.950000000000003" customHeight="1" thickBot="1">
      <c r="A9" s="406">
        <v>85</v>
      </c>
      <c r="B9" s="407" t="s">
        <v>474</v>
      </c>
      <c r="C9" s="407" t="s">
        <v>476</v>
      </c>
      <c r="D9" s="407"/>
      <c r="E9" s="406" t="s">
        <v>17</v>
      </c>
      <c r="F9" s="406">
        <v>5</v>
      </c>
      <c r="G9" s="406" t="s">
        <v>524</v>
      </c>
      <c r="H9" s="528">
        <v>20930</v>
      </c>
      <c r="I9" s="530">
        <v>0.5</v>
      </c>
      <c r="J9" s="409">
        <v>20184</v>
      </c>
      <c r="K9" s="413">
        <v>0.5</v>
      </c>
      <c r="L9" s="413">
        <v>20180</v>
      </c>
      <c r="M9" s="412">
        <v>0.5</v>
      </c>
      <c r="N9" s="474">
        <v>73</v>
      </c>
      <c r="O9" s="426"/>
      <c r="P9" s="408"/>
      <c r="Q9" s="409"/>
      <c r="R9" s="409"/>
      <c r="S9" s="409"/>
      <c r="T9" s="409"/>
      <c r="U9" s="409"/>
      <c r="V9" s="409"/>
      <c r="W9" s="410">
        <f t="shared" si="0"/>
        <v>0</v>
      </c>
      <c r="X9" s="406"/>
      <c r="Y9" s="406"/>
      <c r="Z9" s="411"/>
      <c r="AA9" s="411"/>
      <c r="AB9" s="412"/>
      <c r="AC9" s="406"/>
      <c r="AD9" s="413"/>
    </row>
    <row r="10" spans="1:30" s="414" customFormat="1" ht="39.950000000000003" customHeight="1" thickBot="1">
      <c r="A10" s="406"/>
      <c r="B10" s="407"/>
      <c r="C10" s="407"/>
      <c r="D10" s="407"/>
      <c r="E10" s="406"/>
      <c r="F10" s="406"/>
      <c r="G10" s="406"/>
      <c r="H10" s="413"/>
      <c r="I10" s="409"/>
      <c r="J10" s="409"/>
      <c r="K10" s="413"/>
      <c r="L10" s="413">
        <f>L9+L8+L7</f>
        <v>54615</v>
      </c>
      <c r="M10" s="412"/>
      <c r="N10" s="474"/>
      <c r="O10" s="426"/>
      <c r="P10" s="408"/>
      <c r="Q10" s="409"/>
      <c r="R10" s="409"/>
      <c r="S10" s="409"/>
      <c r="T10" s="409"/>
      <c r="U10" s="409"/>
      <c r="V10" s="409"/>
      <c r="W10" s="410"/>
      <c r="X10" s="406"/>
      <c r="Y10" s="406"/>
      <c r="Z10" s="411"/>
      <c r="AA10" s="411"/>
      <c r="AB10" s="412"/>
      <c r="AC10" s="406"/>
      <c r="AD10" s="413"/>
    </row>
    <row r="11" spans="1:30" s="414" customFormat="1" ht="39.950000000000003" customHeight="1" thickBot="1">
      <c r="A11" s="590" t="s">
        <v>576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2"/>
    </row>
    <row r="12" spans="1:30" s="414" customFormat="1" ht="39.950000000000003" customHeight="1" thickBot="1">
      <c r="A12" s="406">
        <v>81</v>
      </c>
      <c r="B12" s="407" t="s">
        <v>371</v>
      </c>
      <c r="C12" s="407" t="s">
        <v>472</v>
      </c>
      <c r="D12" s="407"/>
      <c r="E12" s="406" t="s">
        <v>67</v>
      </c>
      <c r="F12" s="406">
        <v>5</v>
      </c>
      <c r="G12" s="406" t="s">
        <v>522</v>
      </c>
      <c r="H12" s="528">
        <v>24130</v>
      </c>
      <c r="I12" s="530">
        <v>0.5</v>
      </c>
      <c r="J12" s="409">
        <v>31496</v>
      </c>
      <c r="K12" s="413">
        <v>0.75</v>
      </c>
      <c r="L12" s="413">
        <v>22768</v>
      </c>
      <c r="M12" s="412">
        <v>0.6</v>
      </c>
      <c r="N12" s="474">
        <v>93</v>
      </c>
      <c r="O12" s="426"/>
      <c r="P12" s="408"/>
      <c r="Q12" s="409"/>
      <c r="R12" s="409"/>
      <c r="S12" s="409"/>
      <c r="T12" s="409"/>
      <c r="U12" s="409"/>
      <c r="V12" s="409"/>
      <c r="W12" s="410">
        <f t="shared" si="0"/>
        <v>0</v>
      </c>
      <c r="X12" s="406"/>
      <c r="Y12" s="406"/>
      <c r="Z12" s="411"/>
      <c r="AA12" s="411"/>
      <c r="AB12" s="412"/>
      <c r="AC12" s="406"/>
      <c r="AD12" s="413"/>
    </row>
    <row r="13" spans="1:30" s="414" customFormat="1" ht="39.950000000000003" customHeight="1" thickBot="1">
      <c r="A13" s="406">
        <v>82</v>
      </c>
      <c r="B13" s="407" t="s">
        <v>474</v>
      </c>
      <c r="C13" s="407" t="s">
        <v>475</v>
      </c>
      <c r="D13" s="407"/>
      <c r="E13" s="406" t="s">
        <v>67</v>
      </c>
      <c r="F13" s="406">
        <v>5</v>
      </c>
      <c r="G13" s="406" t="s">
        <v>522</v>
      </c>
      <c r="H13" s="528">
        <v>14110</v>
      </c>
      <c r="I13" s="530">
        <v>0.35</v>
      </c>
      <c r="J13" s="409">
        <v>14025</v>
      </c>
      <c r="K13" s="413">
        <v>0.35</v>
      </c>
      <c r="L13" s="413">
        <v>14025</v>
      </c>
      <c r="M13" s="412">
        <v>0.35</v>
      </c>
      <c r="N13" s="474">
        <v>70</v>
      </c>
      <c r="O13" s="426"/>
      <c r="P13" s="408"/>
      <c r="Q13" s="409"/>
      <c r="R13" s="409"/>
      <c r="S13" s="409"/>
      <c r="T13" s="409"/>
      <c r="U13" s="409"/>
      <c r="V13" s="409"/>
      <c r="W13" s="410">
        <f t="shared" si="0"/>
        <v>0</v>
      </c>
      <c r="X13" s="406"/>
      <c r="Y13" s="406"/>
      <c r="Z13" s="411"/>
      <c r="AA13" s="411"/>
      <c r="AB13" s="412"/>
      <c r="AC13" s="406"/>
      <c r="AD13" s="413"/>
    </row>
    <row r="14" spans="1:30" s="414" customFormat="1" ht="39.950000000000003" customHeight="1" thickBot="1">
      <c r="A14" s="406"/>
      <c r="B14" s="407"/>
      <c r="C14" s="407"/>
      <c r="D14" s="407"/>
      <c r="E14" s="406"/>
      <c r="F14" s="406"/>
      <c r="G14" s="406"/>
      <c r="H14" s="413"/>
      <c r="I14" s="409"/>
      <c r="J14" s="409"/>
      <c r="K14" s="413"/>
      <c r="L14" s="413">
        <f>L13+L12</f>
        <v>36793</v>
      </c>
      <c r="M14" s="412"/>
      <c r="N14" s="474"/>
      <c r="O14" s="426"/>
      <c r="P14" s="408"/>
      <c r="Q14" s="409"/>
      <c r="R14" s="409"/>
      <c r="S14" s="409"/>
      <c r="T14" s="409"/>
      <c r="U14" s="409"/>
      <c r="V14" s="409"/>
      <c r="W14" s="410"/>
      <c r="X14" s="406"/>
      <c r="Y14" s="406"/>
      <c r="Z14" s="411"/>
      <c r="AA14" s="411"/>
      <c r="AB14" s="412"/>
      <c r="AC14" s="406"/>
      <c r="AD14" s="413"/>
    </row>
    <row r="15" spans="1:30" s="414" customFormat="1" ht="39.950000000000003" customHeight="1" thickBot="1">
      <c r="A15" s="590" t="s">
        <v>577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7"/>
    </row>
    <row r="16" spans="1:30" s="414" customFormat="1" ht="39.950000000000003" customHeight="1" thickBot="1">
      <c r="A16" s="406">
        <v>77</v>
      </c>
      <c r="B16" s="407" t="s">
        <v>484</v>
      </c>
      <c r="C16" s="407" t="s">
        <v>448</v>
      </c>
      <c r="D16" s="407"/>
      <c r="E16" s="406" t="s">
        <v>14</v>
      </c>
      <c r="F16" s="406">
        <v>5</v>
      </c>
      <c r="G16" s="406" t="s">
        <v>523</v>
      </c>
      <c r="H16" s="528">
        <v>11690</v>
      </c>
      <c r="I16" s="528">
        <v>0.25</v>
      </c>
      <c r="J16" s="409">
        <v>13007</v>
      </c>
      <c r="K16" s="413">
        <v>0.25</v>
      </c>
      <c r="L16" s="413">
        <v>13000</v>
      </c>
      <c r="M16" s="412">
        <v>0.25</v>
      </c>
      <c r="N16" s="474">
        <v>96</v>
      </c>
      <c r="O16" s="426"/>
      <c r="P16" s="408"/>
      <c r="Q16" s="409"/>
      <c r="R16" s="409"/>
      <c r="S16" s="409"/>
      <c r="T16" s="409"/>
      <c r="U16" s="409"/>
      <c r="V16" s="409"/>
      <c r="W16" s="410">
        <f t="shared" si="0"/>
        <v>0</v>
      </c>
      <c r="X16" s="406"/>
      <c r="Y16" s="406"/>
      <c r="Z16" s="411"/>
      <c r="AA16" s="411"/>
      <c r="AB16" s="412"/>
      <c r="AC16" s="406"/>
      <c r="AD16" s="413"/>
    </row>
    <row r="17" spans="1:30" s="414" customFormat="1" ht="39.950000000000003" customHeight="1" thickBot="1">
      <c r="A17" s="492"/>
      <c r="B17" s="493"/>
      <c r="C17" s="493"/>
      <c r="D17" s="493"/>
      <c r="E17" s="492"/>
      <c r="F17" s="492"/>
      <c r="G17" s="492"/>
      <c r="H17" s="494"/>
      <c r="I17" s="494"/>
      <c r="J17" s="495"/>
      <c r="K17" s="494"/>
      <c r="L17" s="494">
        <f>L16</f>
        <v>13000</v>
      </c>
      <c r="M17" s="496"/>
      <c r="N17" s="547"/>
      <c r="O17" s="473"/>
      <c r="P17" s="473"/>
      <c r="Q17" s="495"/>
      <c r="R17" s="495"/>
      <c r="S17" s="495"/>
      <c r="T17" s="495"/>
      <c r="U17" s="495"/>
      <c r="V17" s="495"/>
      <c r="W17" s="497"/>
      <c r="X17" s="492"/>
      <c r="Y17" s="492"/>
      <c r="Z17" s="498"/>
      <c r="AA17" s="498"/>
      <c r="AB17" s="496"/>
      <c r="AC17" s="492"/>
      <c r="AD17" s="494"/>
    </row>
    <row r="18" spans="1:30" s="414" customFormat="1" ht="39.950000000000003" customHeight="1">
      <c r="A18" s="492"/>
      <c r="B18" s="493"/>
      <c r="C18" s="493"/>
      <c r="D18" s="493"/>
      <c r="E18" s="492"/>
      <c r="F18" s="492"/>
      <c r="G18" s="492"/>
      <c r="H18" s="494" t="s">
        <v>519</v>
      </c>
      <c r="I18" s="495"/>
      <c r="J18" s="495" t="s">
        <v>530</v>
      </c>
      <c r="K18" s="494">
        <v>102000</v>
      </c>
      <c r="L18" s="499">
        <f>L17+L14+L10</f>
        <v>104408</v>
      </c>
      <c r="M18" s="496"/>
      <c r="N18" s="514">
        <f>SUM(K18-L18)</f>
        <v>-2408</v>
      </c>
      <c r="O18" s="473"/>
      <c r="P18" s="473"/>
      <c r="Q18" s="495"/>
      <c r="R18" s="495"/>
      <c r="S18" s="495"/>
      <c r="T18" s="495"/>
      <c r="U18" s="495"/>
      <c r="V18" s="495"/>
      <c r="W18" s="497"/>
      <c r="X18" s="492"/>
      <c r="Y18" s="492"/>
      <c r="Z18" s="498"/>
      <c r="AA18" s="498"/>
      <c r="AB18" s="496"/>
      <c r="AC18" s="492"/>
      <c r="AD18" s="494"/>
    </row>
    <row r="19" spans="1:30" ht="39.950000000000003" customHeight="1">
      <c r="A19" s="414"/>
      <c r="B19" s="414"/>
      <c r="C19" s="414"/>
      <c r="D19" s="439"/>
      <c r="E19" s="440"/>
      <c r="F19" s="440"/>
      <c r="G19" s="440"/>
      <c r="H19" s="441"/>
      <c r="I19" s="442"/>
      <c r="J19" s="443"/>
      <c r="K19" s="441"/>
      <c r="L19" s="441"/>
      <c r="M19" s="441"/>
      <c r="N19" s="441"/>
      <c r="O19" s="444"/>
      <c r="P19" s="445"/>
      <c r="Q19" s="446"/>
      <c r="R19" s="446"/>
      <c r="S19" s="446"/>
      <c r="T19" s="446"/>
      <c r="U19" s="446"/>
      <c r="V19" s="446"/>
      <c r="W19" s="447"/>
      <c r="X19" s="448"/>
      <c r="Y19" s="448"/>
      <c r="Z19" s="449"/>
      <c r="AA19" s="449"/>
      <c r="AB19" s="450"/>
      <c r="AC19" s="448"/>
      <c r="AD19" s="451"/>
    </row>
  </sheetData>
  <mergeCells count="3">
    <mergeCell ref="A15:AD15"/>
    <mergeCell ref="A6:AD6"/>
    <mergeCell ref="A11:AD11"/>
  </mergeCells>
  <phoneticPr fontId="11" type="noConversion"/>
  <pageMargins left="0.19685039370078741" right="0.15748031496062992" top="0.51181102362204722" bottom="0.47244094488188981" header="0.51181102362204722" footer="0.51181102362204722"/>
  <pageSetup paperSize="9" scale="58" orientation="landscape" horizontalDpi="1200" r:id="rId1"/>
  <headerFooter alignWithMargins="0">
    <oddHeader>&amp;R&amp;"Arial,Fett"&amp;20Anlage 5</oddHeader>
    <oddFooter>Seite &amp;P von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Anträge 2012 (2)</vt:lpstr>
      <vt:lpstr>Anträge 2012</vt:lpstr>
      <vt:lpstr>Anlage 0</vt:lpstr>
      <vt:lpstr>Anlage 1</vt:lpstr>
      <vt:lpstr>Anlage 2</vt:lpstr>
      <vt:lpstr>Anlage 3</vt:lpstr>
      <vt:lpstr>Anlage 4</vt:lpstr>
      <vt:lpstr>Anlage 5</vt:lpstr>
      <vt:lpstr>Tabelle3</vt:lpstr>
      <vt:lpstr>Anlage 6</vt:lpstr>
      <vt:lpstr>Gesamt</vt:lpstr>
      <vt:lpstr>'Anlage 2'!Druckbereich</vt:lpstr>
      <vt:lpstr>Gesamt!Druckbereich</vt:lpstr>
      <vt:lpstr>'Anlage 1'!Drucktitel</vt:lpstr>
      <vt:lpstr>'Anlage 3'!Drucktitel</vt:lpstr>
      <vt:lpstr>'Anlage 4'!Drucktitel</vt:lpstr>
      <vt:lpstr>'Anlage 5'!Drucktitel</vt:lpstr>
      <vt:lpstr>'Anlage 6'!Drucktitel</vt:lpstr>
    </vt:vector>
  </TitlesOfParts>
  <Company>Stadt Halle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had91158</dc:creator>
  <cp:lastModifiedBy>Administrator</cp:lastModifiedBy>
  <cp:lastPrinted>2014-01-27T12:43:00Z</cp:lastPrinted>
  <dcterms:created xsi:type="dcterms:W3CDTF">2010-07-14T08:53:47Z</dcterms:created>
  <dcterms:modified xsi:type="dcterms:W3CDTF">2014-01-31T12:38:54Z</dcterms:modified>
</cp:coreProperties>
</file>